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CA 2023\BDC\"/>
    </mc:Choice>
  </mc:AlternateContent>
  <xr:revisionPtr revIDLastSave="0" documentId="13_ncr:1_{38A131E5-14FC-4EBF-B588-89185549B163}" xr6:coauthVersionLast="47" xr6:coauthVersionMax="47" xr10:uidLastSave="{00000000-0000-0000-0000-000000000000}"/>
  <bookViews>
    <workbookView xWindow="-98" yWindow="-98" windowWidth="30915" windowHeight="16755" xr2:uid="{22CB69B2-A3F5-47B7-95AB-E217747F9D07}"/>
  </bookViews>
  <sheets>
    <sheet name="Commande" sheetId="1" r:id="rId1"/>
    <sheet name="CGV" sheetId="2" r:id="rId2"/>
  </sheets>
  <definedNames>
    <definedName name="app">Commande!$E$1</definedName>
    <definedName name="Assist">Commande!$H$17</definedName>
    <definedName name="CCN_1">Commande!$L$44</definedName>
    <definedName name="CCN_2">Commande!$L$45</definedName>
    <definedName name="CCN_3">Commande!$L$46</definedName>
    <definedName name="CCN_4">Commande!$L$47</definedName>
    <definedName name="CCN_5">Commande!$L$48</definedName>
    <definedName name="CCN_6">Commande!$L$49</definedName>
    <definedName name="exercice">Commande!$F$1</definedName>
    <definedName name="tva">Commande!$I$29</definedName>
    <definedName name="type">Commande!$G$1</definedName>
    <definedName name="_xlnm.Print_Area" localSheetId="0">Commande!$B$1:$J$51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 r="G34" i="1"/>
  <c r="G20" i="1"/>
  <c r="G18" i="1" l="1"/>
  <c r="L51" i="1" l="1"/>
  <c r="I15" i="1"/>
  <c r="M48" i="1" l="1"/>
  <c r="M46" i="1"/>
  <c r="M47" i="1"/>
  <c r="D29" i="1"/>
  <c r="M45" i="1"/>
  <c r="M44" i="1"/>
  <c r="M40" i="1" l="1"/>
  <c r="B30" i="1" s="1"/>
  <c r="B11" i="1" l="1"/>
  <c r="G2" i="1"/>
  <c r="O15" i="1" s="1"/>
  <c r="B2" i="1"/>
  <c r="L15" i="1" l="1"/>
  <c r="O14" i="1"/>
  <c r="O13" i="1"/>
  <c r="L13" i="1"/>
  <c r="L14" i="1"/>
  <c r="H25" i="1"/>
  <c r="H26" i="1" s="1"/>
  <c r="D38" i="1"/>
  <c r="D25" i="1"/>
  <c r="D26" i="1" s="1"/>
  <c r="C25" i="1"/>
  <c r="C26" i="1" s="1"/>
  <c r="G25" i="1"/>
  <c r="B25" i="1"/>
  <c r="I25" i="1"/>
  <c r="I26" i="1" s="1"/>
  <c r="J3" i="1"/>
  <c r="B13" i="1"/>
  <c r="D28" i="1"/>
  <c r="G38" i="1" l="1"/>
  <c r="G26" i="1"/>
  <c r="J26" i="1"/>
  <c r="G29"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TOURNE</author>
  </authors>
  <commentList>
    <comment ref="C38" authorId="0" shapeId="0" xr:uid="{E3265D09-367B-4191-A1FE-61C83B4BC79C}">
      <text>
        <r>
          <rPr>
            <b/>
            <sz val="9"/>
            <color indexed="81"/>
            <rFont val="Tahoma"/>
            <family val="2"/>
          </rPr>
          <t>Utilisez la liste déroulante</t>
        </r>
      </text>
    </comment>
  </commentList>
</comments>
</file>

<file path=xl/sharedStrings.xml><?xml version="1.0" encoding="utf-8"?>
<sst xmlns="http://schemas.openxmlformats.org/spreadsheetml/2006/main" count="131" uniqueCount="123">
  <si>
    <t>Bon de Commande</t>
  </si>
  <si>
    <t>Téléphone :</t>
  </si>
  <si>
    <t>Responsable de la commande :</t>
  </si>
  <si>
    <t>Adresse :</t>
  </si>
  <si>
    <t>Code Postal :</t>
  </si>
  <si>
    <t>Ville :</t>
  </si>
  <si>
    <t>Date de commande :</t>
  </si>
  <si>
    <t>Adresse électronique :</t>
  </si>
  <si>
    <t>Mode de paiement :</t>
  </si>
  <si>
    <t>OBLIGATOIRE : 
Saisissez dans ce tableau les n° FINESS des établissements concernés</t>
  </si>
  <si>
    <t>1 à 5 FINESS</t>
  </si>
  <si>
    <t>6 à 10 FINESS</t>
  </si>
  <si>
    <t>11 à 20 FINESS</t>
  </si>
  <si>
    <t>Total TTC :</t>
  </si>
  <si>
    <t>le montant de l'assistance est automatiquement ajouté au Total TTC</t>
  </si>
  <si>
    <t>FR76</t>
  </si>
  <si>
    <t>Code BIC (Bank Identification Code) - Code swift : AGRIFRPP835</t>
  </si>
  <si>
    <t>0085</t>
  </si>
  <si>
    <t>Vous recevrez une clé à utiliser pour chacun d'eux afin de déverrouiller les applications</t>
  </si>
  <si>
    <t>2. Assistance (optionnelle)</t>
  </si>
  <si>
    <t>Par défaut les fichiers contiennent jusqu’à 1000 lignes de salariés.</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</si>
  <si>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</si>
  <si>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</si>
  <si>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</si>
  <si>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</si>
  <si>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</si>
  <si>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</si>
  <si>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</si>
  <si>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</si>
  <si>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</si>
  <si>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</si>
  <si>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</si>
  <si>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</si>
  <si>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</si>
  <si>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</si>
  <si>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</si>
  <si>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</si>
  <si>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</si>
  <si>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</si>
  <si>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</si>
  <si>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</si>
  <si>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</si>
  <si>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</si>
  <si>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</si>
  <si>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</si>
  <si>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</si>
  <si>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</si>
  <si>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</si>
  <si>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</si>
  <si>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</si>
  <si>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</si>
  <si>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</si>
  <si>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</si>
  <si>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</si>
  <si>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</si>
  <si>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</si>
  <si>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</si>
  <si>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</si>
  <si>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</si>
  <si>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</si>
  <si>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</si>
  <si>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</si>
  <si>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</si>
  <si>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</si>
  <si>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</si>
  <si>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</si>
  <si>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</si>
  <si>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</si>
  <si>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</si>
  <si>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</si>
  <si>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</si>
  <si>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</si>
  <si>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</si>
  <si>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</si>
  <si>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</si>
  <si>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</si>
  <si>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</si>
  <si>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</si>
  <si>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</si>
  <si>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</si>
  <si>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</si>
  <si>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</si>
  <si>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</si>
  <si>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</si>
  <si>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</si>
  <si>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</si>
  <si>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</si>
  <si>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</si>
  <si>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</si>
  <si>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</si>
  <si>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</si>
  <si>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</si>
  <si>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</si>
  <si>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</si>
  <si>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</si>
  <si>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</si>
  <si>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</si>
  <si>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</si>
  <si>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</si>
  <si>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</si>
  <si>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CIFO SARL | 5, Boulevard des Arceaux - 34000 MONTPELLIER | contact@cifo.fr | RCS Montpellier 831 703 715 00035 | NAF : 8559A | www.cifo.fr</t>
  </si>
  <si>
    <t>Le règlement par virement uniquement (voir IBAN, ci-dessous). Aucun envoi sans règlement</t>
  </si>
  <si>
    <t>Le calcul du tarif est automatique en fonction du nombre de n° FINESS établissement et de Convention(s) collective(s) :</t>
  </si>
  <si>
    <t>Choisir le Nombre :</t>
  </si>
  <si>
    <t>Tarif pour l'Application</t>
  </si>
  <si>
    <t>Tarif pour l'Assistance</t>
  </si>
  <si>
    <t>Choisir le taux de TVA</t>
  </si>
  <si>
    <t>Tarifs HT</t>
  </si>
  <si>
    <t>Tarifs TTC</t>
  </si>
  <si>
    <t>Nombre de FINESS :</t>
  </si>
  <si>
    <t>Nombre de CCN :</t>
  </si>
  <si>
    <t>Droit du travail &gt;</t>
  </si>
  <si>
    <t>BAD &gt;</t>
  </si>
  <si>
    <t>CCN66 &gt;</t>
  </si>
  <si>
    <t>CCN51 FEHAP &gt;</t>
  </si>
  <si>
    <t>CCN51 avant 2013 &gt;</t>
  </si>
  <si>
    <t>HT par CCN supplémentaire</t>
  </si>
  <si>
    <t>plusieurs Convention(s) collective(s)</t>
  </si>
  <si>
    <t xml:space="preserve">CCN : Choisir obligatoirement 1 ou </t>
  </si>
  <si>
    <t>© cifo 2024</t>
  </si>
  <si>
    <t>CA + ERRD*</t>
  </si>
  <si>
    <t>SAAD</t>
  </si>
  <si>
    <r>
      <rPr>
        <sz val="12"/>
        <color theme="1"/>
        <rFont val="Tahoma"/>
        <family val="2"/>
      </rPr>
      <t>Règlement par virement uniquement :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</si>
</sst>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5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11"/>
      <color theme="0"/>
      <name val="Tahoma"/>
      <family val="2"/>
    </font>
    <font>
      <b/>
      <sz val="10"/>
      <color theme="6"/>
      <name val="Tahoma"/>
      <family val="2"/>
    </font>
    <font>
      <b/>
      <sz val="10"/>
      <color theme="9"/>
      <name val="Tahoma"/>
      <family val="2"/>
    </font>
    <font>
      <b/>
      <sz val="10"/>
      <color theme="5"/>
      <name val="Tahoma"/>
      <family val="2"/>
    </font>
    <font>
      <b/>
      <i/>
      <sz val="10"/>
      <color theme="1"/>
      <name val="Tahoma"/>
      <family val="2"/>
    </font>
    <font>
      <b/>
      <sz val="9"/>
      <color indexed="81"/>
      <name val="Tahoma"/>
      <family val="2"/>
    </font>
    <font>
      <b/>
      <sz val="11"/>
      <color theme="1"/>
      <name val="Tahoma"/>
      <family val="2"/>
    </font>
    <font>
      <b/>
      <sz val="14"/>
      <color theme="8"/>
      <name val="Tahoma"/>
      <family val="2"/>
    </font>
    <font>
      <sz val="11"/>
      <color theme="8"/>
      <name val="Tahoma"/>
      <family val="2"/>
    </font>
    <font>
      <sz val="11"/>
      <name val="Tahoma"/>
      <family val="2"/>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18" fillId="0" borderId="0" applyNumberFormat="0" applyFill="0" applyBorder="0" applyAlignment="0" applyProtection="0"/>
  </cellStyleXfs>
  <cellXfs count="129">
    <xf numFmtId="0" fontId="0" fillId="0" borderId="0" xfId="0"/>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16" xfId="0" applyBorder="1" applyAlignment="1">
      <alignment wrapText="1"/>
    </xf>
    <xf numFmtId="0" fontId="0" fillId="0" borderId="17" xfId="0" applyBorder="1"/>
    <xf numFmtId="0" fontId="39" fillId="0" borderId="18" xfId="0" applyFont="1" applyBorder="1" applyAlignment="1">
      <alignment horizontal="left" wrapText="1" indent="3"/>
    </xf>
    <xf numFmtId="0" fontId="0" fillId="0" borderId="19" xfId="0" applyBorder="1"/>
    <xf numFmtId="0" fontId="40" fillId="0" borderId="18" xfId="0" applyFont="1" applyBorder="1" applyAlignment="1">
      <alignment horizontal="left" wrapText="1" indent="3"/>
    </xf>
    <xf numFmtId="0" fontId="41" fillId="0" borderId="18" xfId="0" applyFont="1" applyBorder="1" applyAlignment="1">
      <alignment horizontal="left" wrapText="1" indent="3"/>
    </xf>
    <xf numFmtId="0" fontId="0" fillId="0" borderId="20" xfId="0" applyBorder="1" applyAlignment="1">
      <alignment wrapText="1"/>
    </xf>
    <xf numFmtId="0" fontId="0" fillId="0" borderId="21"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21" fillId="6" borderId="1" xfId="0" applyFont="1" applyFill="1" applyBorder="1" applyAlignment="1" applyProtection="1">
      <alignment horizontal="centerContinuous" vertical="center"/>
      <protection hidden="1"/>
    </xf>
    <xf numFmtId="0" fontId="16" fillId="6" borderId="4" xfId="0" applyFont="1" applyFill="1" applyBorder="1" applyAlignment="1" applyProtection="1">
      <alignment horizontal="right" vertical="center"/>
      <protection hidden="1"/>
    </xf>
    <xf numFmtId="0" fontId="17" fillId="0" borderId="0" xfId="0" applyFont="1" applyAlignment="1" applyProtection="1">
      <alignment horizontal="centerContinuous"/>
      <protection hidden="1"/>
    </xf>
    <xf numFmtId="0" fontId="3" fillId="0" borderId="0" xfId="0" applyFont="1" applyAlignment="1" applyProtection="1">
      <alignment horizontal="centerContinuous" vertical="center"/>
      <protection hidden="1"/>
    </xf>
    <xf numFmtId="0" fontId="3" fillId="0" borderId="1" xfId="0" applyFont="1" applyBorder="1" applyAlignment="1" applyProtection="1">
      <alignment horizontal="right"/>
      <protection hidden="1"/>
    </xf>
    <xf numFmtId="0" fontId="3" fillId="0" borderId="3" xfId="0" applyFont="1" applyBorder="1" applyAlignment="1" applyProtection="1">
      <alignment horizontal="left" indent="1"/>
      <protection hidden="1"/>
    </xf>
    <xf numFmtId="0" fontId="3" fillId="0" borderId="2" xfId="0" applyFont="1" applyBorder="1" applyProtection="1">
      <protection hidden="1"/>
    </xf>
    <xf numFmtId="0" fontId="3" fillId="0" borderId="3" xfId="0" applyFont="1" applyBorder="1" applyProtection="1">
      <protection hidden="1"/>
    </xf>
    <xf numFmtId="0" fontId="8" fillId="0" borderId="2" xfId="0" applyFont="1" applyBorder="1" applyProtection="1">
      <protection hidden="1"/>
    </xf>
    <xf numFmtId="0" fontId="37" fillId="0" borderId="0" xfId="0" applyFont="1" applyAlignment="1" applyProtection="1">
      <alignment horizontal="right" vertical="center"/>
      <protection hidden="1"/>
    </xf>
    <xf numFmtId="8" fontId="44"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Continuous" vertical="center"/>
      <protection hidden="1"/>
    </xf>
    <xf numFmtId="0" fontId="17" fillId="0" borderId="0" xfId="0" applyFont="1" applyAlignment="1" applyProtection="1">
      <alignment horizontal="centerContinuous" vertical="center"/>
      <protection locked="0" hidden="1"/>
    </xf>
    <xf numFmtId="0" fontId="16" fillId="0" borderId="0" xfId="0" applyFont="1" applyProtection="1">
      <protection locked="0" hidden="1"/>
    </xf>
    <xf numFmtId="0" fontId="47" fillId="0" borderId="0" xfId="0" applyFont="1" applyAlignment="1" applyProtection="1">
      <alignment horizontal="centerContinuous" vertical="top"/>
      <protection locked="0" hidden="1"/>
    </xf>
    <xf numFmtId="0" fontId="8" fillId="0" borderId="0" xfId="0" applyFont="1" applyAlignment="1" applyProtection="1">
      <alignment horizontal="centerContinuous" vertical="top"/>
      <protection hidden="1"/>
    </xf>
    <xf numFmtId="0" fontId="17" fillId="0" borderId="0" xfId="0" applyFont="1" applyAlignment="1" applyProtection="1">
      <alignment horizontal="right" vertical="center"/>
      <protection hidden="1"/>
    </xf>
    <xf numFmtId="0" fontId="3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49" fillId="0" borderId="0" xfId="0" applyFont="1" applyAlignment="1" applyProtection="1">
      <alignment horizontal="centerContinuous"/>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Protection="1">
      <protection hidden="1"/>
    </xf>
    <xf numFmtId="0" fontId="3" fillId="0" borderId="24" xfId="0" applyFont="1" applyBorder="1" applyProtection="1">
      <protection hidden="1"/>
    </xf>
    <xf numFmtId="0" fontId="23" fillId="0" borderId="25" xfId="0"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6" xfId="0" applyFont="1" applyBorder="1" applyProtection="1">
      <protection hidden="1"/>
    </xf>
    <xf numFmtId="0" fontId="23" fillId="0" borderId="0" xfId="0" applyFont="1" applyAlignment="1" applyProtection="1">
      <alignment horizontal="centerContinuous"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28" xfId="0" applyFont="1" applyBorder="1" applyProtection="1">
      <protection hidden="1"/>
    </xf>
    <xf numFmtId="0" fontId="3" fillId="0" borderId="29" xfId="0" applyFont="1" applyBorder="1" applyProtection="1">
      <protection hidden="1"/>
    </xf>
    <xf numFmtId="0" fontId="8" fillId="0" borderId="0" xfId="0" applyFont="1" applyAlignment="1" applyProtection="1">
      <alignment vertical="center" wrapText="1"/>
      <protection hidden="1"/>
    </xf>
    <xf numFmtId="0" fontId="19" fillId="0" borderId="0" xfId="0" applyFont="1" applyProtection="1">
      <protection hidden="1"/>
    </xf>
    <xf numFmtId="0" fontId="5" fillId="7" borderId="3" xfId="0" applyFont="1" applyFill="1" applyBorder="1" applyAlignment="1" applyProtection="1">
      <alignment horizontal="left" vertical="center"/>
      <protection hidden="1"/>
    </xf>
    <xf numFmtId="0" fontId="5" fillId="7" borderId="2" xfId="0" applyFont="1" applyFill="1" applyBorder="1" applyAlignment="1" applyProtection="1">
      <alignment horizontal="left" vertical="center"/>
      <protection hidden="1"/>
    </xf>
    <xf numFmtId="0" fontId="5" fillId="7" borderId="2" xfId="0" applyFont="1" applyFill="1" applyBorder="1" applyAlignment="1" applyProtection="1">
      <alignment vertical="center"/>
      <protection hidden="1"/>
    </xf>
    <xf numFmtId="0" fontId="5" fillId="7" borderId="3" xfId="0" applyFont="1" applyFill="1" applyBorder="1" applyAlignment="1" applyProtection="1">
      <alignment vertical="center"/>
      <protection hidden="1"/>
    </xf>
    <xf numFmtId="166" fontId="5" fillId="7" borderId="2" xfId="0" applyNumberFormat="1" applyFont="1" applyFill="1" applyBorder="1" applyAlignment="1" applyProtection="1">
      <alignment horizontal="centerContinuous" vertical="center"/>
      <protection locked="0" hidden="1"/>
    </xf>
    <xf numFmtId="0" fontId="19" fillId="0" borderId="0" xfId="0" applyFont="1" applyAlignment="1" applyProtection="1">
      <alignment vertical="center"/>
      <protection locked="0" hidden="1"/>
    </xf>
    <xf numFmtId="0" fontId="50" fillId="0" borderId="0" xfId="0" applyFont="1" applyAlignment="1" applyProtection="1">
      <alignment horizontal="centerContinuous"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Protection="1">
      <protection locked="0" hidden="1"/>
    </xf>
    <xf numFmtId="0" fontId="52" fillId="0" borderId="0" xfId="0" applyFont="1" applyProtection="1">
      <protection hidden="1"/>
    </xf>
    <xf numFmtId="0" fontId="52" fillId="0" borderId="0" xfId="0" applyFont="1" applyAlignment="1" applyProtection="1">
      <alignment vertical="center"/>
      <protection locked="0" hidden="1"/>
    </xf>
    <xf numFmtId="0" fontId="52" fillId="0" borderId="0" xfId="0" applyFont="1" applyAlignment="1" applyProtection="1">
      <alignment vertical="center"/>
      <protection hidden="1"/>
    </xf>
    <xf numFmtId="0" fontId="43" fillId="2" borderId="4" xfId="0" applyFont="1" applyFill="1" applyBorder="1" applyAlignment="1" applyProtection="1">
      <alignment horizontal="centerContinuous"/>
      <protection locked="0"/>
    </xf>
    <xf numFmtId="10" fontId="3" fillId="0" borderId="0" xfId="0" applyNumberFormat="1" applyFont="1" applyAlignment="1" applyProtection="1">
      <alignment horizontal="center" vertical="center"/>
      <protection locked="0" hidden="1"/>
    </xf>
    <xf numFmtId="0" fontId="16" fillId="6" borderId="4" xfId="0" applyFont="1" applyFill="1" applyBorder="1" applyAlignment="1" applyProtection="1">
      <alignment horizontal="right" vertical="center"/>
      <protection hidden="1"/>
    </xf>
    <xf numFmtId="0" fontId="9" fillId="2" borderId="0" xfId="0" applyFont="1" applyFill="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42" fillId="0" borderId="0" xfId="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cellXfs>
  <cellStyles count="2">
    <cellStyle name="Lien hypertexte" xfId="1" builtinId="8"/>
    <cellStyle name="Normal" xfId="0" builtinId="0"/>
  </cellStyles>
  <dxfs count="10">
    <dxf>
      <font>
        <b/>
        <i val="0"/>
        <color theme="8"/>
      </font>
    </dxf>
    <dxf>
      <font>
        <b/>
        <i val="0"/>
        <color theme="8"/>
      </font>
    </dxf>
    <dxf>
      <font>
        <b/>
        <i val="0"/>
        <color theme="8"/>
      </font>
    </dxf>
    <dxf>
      <font>
        <b/>
        <i val="0"/>
        <color theme="8"/>
      </font>
    </dxf>
    <dxf>
      <font>
        <color theme="6"/>
      </font>
    </dxf>
    <dxf>
      <font>
        <color theme="8"/>
      </font>
    </dxf>
    <dxf>
      <font>
        <color theme="5"/>
      </font>
    </dxf>
    <dxf>
      <font>
        <b/>
        <i val="0"/>
        <color theme="8"/>
      </font>
    </dxf>
    <dxf>
      <font>
        <b/>
        <i val="0"/>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CN_2" lockText="1"/>
</file>

<file path=xl/ctrlProps/ctrlProp2.xml><?xml version="1.0" encoding="utf-8"?>
<formControlPr xmlns="http://schemas.microsoft.com/office/spreadsheetml/2009/9/main" objectType="CheckBox" fmlaLink="CCN_5" lockText="1"/>
</file>

<file path=xl/ctrlProps/ctrlProp3.xml><?xml version="1.0" encoding="utf-8"?>
<formControlPr xmlns="http://schemas.microsoft.com/office/spreadsheetml/2009/9/main" objectType="CheckBox" fmlaLink="CCN_3" lockText="1"/>
</file>

<file path=xl/ctrlProps/ctrlProp4.xml><?xml version="1.0" encoding="utf-8"?>
<formControlPr xmlns="http://schemas.microsoft.com/office/spreadsheetml/2009/9/main" objectType="CheckBox" fmlaLink="CCN_6" lockText="1"/>
</file>

<file path=xl/ctrlProps/ctrlProp5.xml><?xml version="1.0" encoding="utf-8"?>
<formControlPr xmlns="http://schemas.microsoft.com/office/spreadsheetml/2009/9/main" objectType="CheckBox" checked="Checked" fmlaLink="CCN_1" lockText="1"/>
</file>

<file path=xl/ctrlProps/ctrlProp6.xml><?xml version="1.0" encoding="utf-8"?>
<formControlPr xmlns="http://schemas.microsoft.com/office/spreadsheetml/2009/9/main" objectType="CheckBox" fmlaLink="CCN_4" lockText="1"/>
</file>

<file path=xl/ctrlProps/ctrlProp7.xml><?xml version="1.0" encoding="utf-8"?>
<formControlPr xmlns="http://schemas.microsoft.com/office/spreadsheetml/2009/9/main" objectType="CheckBox" checked="Checked" fmlaLink="$H$1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1147763</xdr:colOff>
          <xdr:row>16</xdr:row>
          <xdr:rowOff>100013</xdr:rowOff>
        </xdr:from>
        <xdr:to>
          <xdr:col>9</xdr:col>
          <xdr:colOff>0</xdr:colOff>
          <xdr:row>18</xdr:row>
          <xdr:rowOff>80963</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114300</xdr:rowOff>
        </xdr:from>
        <xdr:to>
          <xdr:col>7</xdr:col>
          <xdr:colOff>371475</xdr:colOff>
          <xdr:row>32</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57150</xdr:rowOff>
        </xdr:from>
        <xdr:to>
          <xdr:col>7</xdr:col>
          <xdr:colOff>371475</xdr:colOff>
          <xdr:row>34</xdr:row>
          <xdr:rowOff>71438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30</xdr:row>
          <xdr:rowOff>119063</xdr:rowOff>
        </xdr:from>
        <xdr:to>
          <xdr:col>9</xdr:col>
          <xdr:colOff>404813</xdr:colOff>
          <xdr:row>32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32</xdr:row>
          <xdr:rowOff>57150</xdr:rowOff>
        </xdr:from>
        <xdr:to>
          <xdr:col>9</xdr:col>
          <xdr:colOff>404813</xdr:colOff>
          <xdr:row>34</xdr:row>
          <xdr:rowOff>71438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30</xdr:row>
          <xdr:rowOff>114300</xdr:rowOff>
        </xdr:from>
        <xdr:to>
          <xdr:col>5</xdr:col>
          <xdr:colOff>376238</xdr:colOff>
          <xdr:row>32</xdr:row>
          <xdr:rowOff>42863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32</xdr:row>
          <xdr:rowOff>57150</xdr:rowOff>
        </xdr:from>
        <xdr:to>
          <xdr:col>5</xdr:col>
          <xdr:colOff>376238</xdr:colOff>
          <xdr:row>34</xdr:row>
          <xdr:rowOff>71438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14287</xdr:colOff>
      <xdr:row>16</xdr:row>
      <xdr:rowOff>4763</xdr:rowOff>
    </xdr:from>
    <xdr:to>
      <xdr:col>9</xdr:col>
      <xdr:colOff>133350</xdr:colOff>
      <xdr:row>20</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7172325" y="4510088"/>
          <a:ext cx="4271963" cy="823912"/>
        </a:xfrm>
        <a:prstGeom prst="rect">
          <a:avLst/>
        </a:prstGeom>
        <a:noFill/>
        <a:ln w="31750" cap="flat" cmpd="sng" algn="ctr">
          <a:solidFill>
            <a:schemeClr val="accent2"/>
          </a:solidFill>
          <a:prstDash val="solid"/>
          <a:round/>
          <a:headEnd type="none" w="med" len="med"/>
          <a:tailEnd type="none" w="med" len="med"/>
        </a:ln>
        <a:effectLst/>
      </xdr:spPr>
      <xdr:txBody>
        <a:bodyPr vertOverflow="clip" wrap="square" lIns="18288" tIns="0" rIns="0" bIns="0" rtlCol="0" anchor="ctr"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A1:X52"/>
  <sheetViews>
    <sheetView showGridLines="0" tabSelected="1" zoomScale="80" zoomScaleNormal="80" workbookViewId="0">
      <selection activeCell="G8" sqref="G8:H8"/>
    </sheetView>
  </sheetViews>
  <sheetFormatPr baseColWidth="10" defaultColWidth="10.86328125" defaultRowHeight="13.5" x14ac:dyDescent="0.35"/>
  <cols>
    <col min="1" max="1" width="10.86328125" style="17"/>
    <col min="2" max="6" width="17.86328125" style="17" customWidth="1"/>
    <col min="7" max="7" width="21.1328125" style="17" customWidth="1"/>
    <col min="8" max="8" width="17.86328125" style="17" customWidth="1"/>
    <col min="9" max="9" width="19.1328125" style="17" customWidth="1"/>
    <col min="10" max="10" width="20.86328125" style="17" customWidth="1"/>
    <col min="11" max="17" width="10.86328125" style="59"/>
    <col min="18" max="18" width="10.86328125" style="100"/>
    <col min="19" max="24" width="10.86328125" style="108"/>
    <col min="25" max="16384" width="10.86328125" style="17"/>
  </cols>
  <sheetData>
    <row r="1" spans="2:24" ht="43.5" customHeight="1" x14ac:dyDescent="0.7">
      <c r="C1" s="18"/>
      <c r="D1" s="18"/>
      <c r="E1" s="19" t="s">
        <v>120</v>
      </c>
      <c r="F1" s="20">
        <v>2023</v>
      </c>
      <c r="G1" s="21" t="s">
        <v>121</v>
      </c>
      <c r="H1" s="18"/>
      <c r="I1" s="22" t="s">
        <v>0</v>
      </c>
    </row>
    <row r="2" spans="2:24" ht="30.95" customHeight="1" x14ac:dyDescent="0.35">
      <c r="B2" s="23" t="str">
        <f>IF(app="BP + EPRD*","* applications Budget Prévisionnel et EPRD incluses",IF(app="CA + ERRD*","* applications Compte Administratif et ERRD incluses",""))</f>
        <v>* applications Compte Administratif et ERRD incluses</v>
      </c>
      <c r="D2" s="24"/>
      <c r="E2" s="25"/>
      <c r="G2" s="26" t="str">
        <f>IF(app="BP","Budget Prévisionnel "&amp;exercice,IF(app="CA","Compte Administratif "&amp;exercice,""))</f>
        <v/>
      </c>
    </row>
    <row r="3" spans="2:24" ht="25.5" customHeight="1" x14ac:dyDescent="0.35">
      <c r="B3" s="116" t="s">
        <v>21</v>
      </c>
      <c r="C3" s="116"/>
      <c r="D3" s="62"/>
      <c r="E3" s="63"/>
      <c r="F3" s="104"/>
      <c r="G3" s="104"/>
      <c r="H3" s="103"/>
      <c r="I3" s="65" t="s">
        <v>6</v>
      </c>
      <c r="J3" s="105">
        <f ca="1">TODAY()</f>
        <v>45322</v>
      </c>
    </row>
    <row r="4" spans="2:24" ht="25.5" customHeight="1" x14ac:dyDescent="0.35">
      <c r="B4" s="116" t="s">
        <v>3</v>
      </c>
      <c r="C4" s="116"/>
      <c r="D4" s="62"/>
      <c r="E4" s="63"/>
      <c r="F4" s="104"/>
      <c r="G4" s="104"/>
      <c r="H4" s="103"/>
      <c r="I4" s="65" t="s">
        <v>4</v>
      </c>
      <c r="J4" s="7"/>
      <c r="K4" s="110"/>
      <c r="L4" s="110"/>
      <c r="M4" s="110"/>
      <c r="N4" s="110"/>
      <c r="O4" s="110"/>
      <c r="P4" s="110"/>
      <c r="Q4" s="110"/>
      <c r="R4" s="111"/>
      <c r="S4" s="111"/>
    </row>
    <row r="5" spans="2:24" ht="25.5" customHeight="1" x14ac:dyDescent="0.35">
      <c r="B5" s="116" t="s">
        <v>5</v>
      </c>
      <c r="C5" s="116" t="s">
        <v>5</v>
      </c>
      <c r="D5" s="62"/>
      <c r="E5" s="63"/>
      <c r="F5" s="104"/>
      <c r="G5" s="104"/>
      <c r="H5" s="103"/>
      <c r="I5" s="65" t="s">
        <v>1</v>
      </c>
      <c r="J5" s="6"/>
      <c r="K5" s="110"/>
      <c r="L5" s="110"/>
      <c r="M5" s="110"/>
      <c r="N5" s="110"/>
      <c r="O5" s="110"/>
      <c r="P5" s="110"/>
      <c r="Q5" s="110"/>
      <c r="R5" s="111"/>
      <c r="S5" s="111"/>
    </row>
    <row r="6" spans="2:24" ht="25.5" customHeight="1" x14ac:dyDescent="0.35">
      <c r="B6" s="116" t="s">
        <v>2</v>
      </c>
      <c r="C6" s="116" t="s">
        <v>5</v>
      </c>
      <c r="D6" s="62"/>
      <c r="E6" s="63"/>
      <c r="F6" s="103"/>
      <c r="G6" s="65" t="s">
        <v>7</v>
      </c>
      <c r="H6" s="60"/>
      <c r="I6" s="101"/>
      <c r="J6" s="102"/>
      <c r="K6" s="110"/>
      <c r="L6" s="110"/>
      <c r="M6" s="110"/>
      <c r="N6" s="110"/>
      <c r="O6" s="110"/>
      <c r="P6" s="110"/>
      <c r="Q6" s="110"/>
      <c r="R6" s="111"/>
      <c r="S6" s="111"/>
    </row>
    <row r="7" spans="2:24" x14ac:dyDescent="0.35">
      <c r="B7" s="32"/>
      <c r="C7" s="32"/>
      <c r="D7" s="32"/>
      <c r="E7" s="32"/>
      <c r="F7" s="32"/>
      <c r="G7" s="32"/>
      <c r="H7" s="32"/>
      <c r="I7" s="32"/>
      <c r="J7" s="32"/>
      <c r="K7" s="110"/>
      <c r="L7" s="110"/>
      <c r="M7" s="110"/>
      <c r="N7" s="110"/>
      <c r="O7" s="110"/>
      <c r="P7" s="110"/>
      <c r="Q7" s="110"/>
      <c r="R7" s="111"/>
      <c r="S7" s="111"/>
    </row>
    <row r="8" spans="2:24" ht="17.25" customHeight="1" x14ac:dyDescent="0.35">
      <c r="E8" s="64" t="s">
        <v>8</v>
      </c>
      <c r="F8" s="64"/>
      <c r="G8" s="127" t="s">
        <v>98</v>
      </c>
      <c r="H8" s="128"/>
      <c r="I8" s="32"/>
      <c r="J8" s="32"/>
      <c r="K8" s="110"/>
      <c r="L8" s="110"/>
      <c r="M8" s="110"/>
      <c r="N8" s="110"/>
      <c r="O8" s="110"/>
      <c r="P8" s="110"/>
      <c r="Q8" s="110"/>
      <c r="R8" s="111"/>
      <c r="S8" s="111"/>
    </row>
    <row r="9" spans="2:24" ht="24" customHeight="1" x14ac:dyDescent="0.4">
      <c r="B9" s="39" t="s">
        <v>122</v>
      </c>
      <c r="C9" s="40"/>
      <c r="D9" s="40"/>
      <c r="E9" s="40"/>
      <c r="F9" s="40"/>
      <c r="G9" s="40"/>
      <c r="H9" s="40"/>
      <c r="I9" s="41"/>
      <c r="J9" s="41"/>
      <c r="K9" s="110"/>
      <c r="L9" s="110"/>
      <c r="M9" s="110"/>
      <c r="N9" s="110"/>
      <c r="O9" s="110"/>
      <c r="P9" s="110"/>
      <c r="Q9" s="110"/>
      <c r="R9" s="111"/>
      <c r="S9" s="111"/>
    </row>
    <row r="10" spans="2:24" ht="15" x14ac:dyDescent="0.4">
      <c r="B10" s="42" t="s">
        <v>22</v>
      </c>
      <c r="C10" s="43"/>
      <c r="D10" s="43"/>
      <c r="E10" s="43"/>
      <c r="F10" s="43"/>
      <c r="G10" s="43"/>
      <c r="H10" s="43"/>
      <c r="I10" s="44"/>
      <c r="J10" s="44"/>
      <c r="K10" s="110"/>
      <c r="L10" s="110"/>
      <c r="M10" s="110"/>
      <c r="N10" s="110"/>
      <c r="O10" s="110"/>
      <c r="P10" s="110"/>
      <c r="Q10" s="110"/>
      <c r="R10" s="111"/>
      <c r="S10" s="111"/>
    </row>
    <row r="11" spans="2:24" ht="15" x14ac:dyDescent="0.4">
      <c r="B11" s="4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3"/>
      <c r="D11" s="43"/>
      <c r="E11" s="43"/>
      <c r="F11" s="43"/>
      <c r="G11" s="43"/>
      <c r="H11" s="43"/>
      <c r="I11" s="44"/>
      <c r="J11" s="44"/>
      <c r="K11" s="110"/>
      <c r="L11" s="110"/>
      <c r="M11" s="110"/>
      <c r="N11" s="110"/>
      <c r="O11" s="110"/>
      <c r="P11" s="110"/>
      <c r="Q11" s="110"/>
      <c r="R11" s="111"/>
      <c r="S11" s="111"/>
    </row>
    <row r="12" spans="2:24" ht="17.25" x14ac:dyDescent="0.35">
      <c r="J12" s="47"/>
      <c r="K12" s="110"/>
      <c r="R12" s="111"/>
      <c r="S12" s="111"/>
    </row>
    <row r="13" spans="2:24" ht="17.25" x14ac:dyDescent="0.45">
      <c r="B13" s="48" t="str">
        <f>"1. Achat de l'Application "&amp;app&amp;" "&amp;exercice&amp;" "&amp;type</f>
        <v>1. Achat de l'Application CA + ERRD* 2023 SAAD</v>
      </c>
      <c r="C13" s="49"/>
      <c r="D13" s="46"/>
      <c r="E13" s="32"/>
      <c r="F13" s="32"/>
      <c r="G13" s="48" t="s">
        <v>19</v>
      </c>
      <c r="H13" s="32"/>
      <c r="I13" s="32"/>
      <c r="J13" s="32"/>
      <c r="K13" s="110"/>
      <c r="L13" s="106" t="str">
        <f>IF($G$2="",114,72)/1.2&amp;",00€"&amp;" + "&amp;IF($G$2="",114,72)/1.2/2&amp;",00€"</f>
        <v>95,00€ + 47,5,00€</v>
      </c>
      <c r="M13" s="106"/>
      <c r="N13" s="106"/>
      <c r="O13" s="106" t="str">
        <f>IF($G$2="",84,54)/1.2&amp;",00€"&amp;" + "&amp;IF($G$2="",84,54)/1.2/2&amp;",00€"</f>
        <v>70,00€ + 35,00€</v>
      </c>
      <c r="P13" s="106"/>
      <c r="Q13" s="106"/>
      <c r="R13" s="113"/>
      <c r="S13" s="111"/>
    </row>
    <row r="14" spans="2:24" s="34" customFormat="1" ht="27" customHeight="1" x14ac:dyDescent="0.35">
      <c r="B14" s="118" t="s">
        <v>102</v>
      </c>
      <c r="C14" s="118"/>
      <c r="D14" s="118"/>
      <c r="E14" s="118"/>
      <c r="F14" s="51"/>
      <c r="G14" s="118" t="s">
        <v>102</v>
      </c>
      <c r="H14" s="118"/>
      <c r="I14" s="118"/>
      <c r="J14" s="99"/>
      <c r="K14" s="112"/>
      <c r="L14" s="106" t="str">
        <f>IF($G$2="",186,120)/1.2&amp;",00€"&amp;" + "&amp;IF($G$2="",186,120)/1.2/2&amp;",00€"</f>
        <v>155,00€ + 77,5,00€</v>
      </c>
      <c r="M14" s="106"/>
      <c r="N14" s="106"/>
      <c r="O14" s="106" t="str">
        <f>IF($G$2="",138,90)/1.2&amp;",00€"&amp;" + "&amp;IF($G$2="",138,90)/1.2/2&amp;",00€"</f>
        <v>115,00€ + 57,5,00€</v>
      </c>
      <c r="P14" s="106"/>
      <c r="Q14" s="106"/>
      <c r="R14" s="113"/>
      <c r="S14" s="113"/>
      <c r="T14" s="109"/>
      <c r="U14" s="109"/>
      <c r="V14" s="109"/>
      <c r="W14" s="109"/>
      <c r="X14" s="109"/>
    </row>
    <row r="15" spans="2:24" x14ac:dyDescent="0.35">
      <c r="B15" s="17" t="s">
        <v>18</v>
      </c>
      <c r="C15" s="49"/>
      <c r="D15" s="46"/>
      <c r="E15" s="32"/>
      <c r="F15" s="32"/>
      <c r="G15" s="49" t="s">
        <v>24</v>
      </c>
      <c r="I15" s="61">
        <f>IF(app="BP + EPRD*",DATE(exercice,6,30),IF(app="BP",DATE(exercice-1,10,30),DATE(exercice+1,4,30)))</f>
        <v>45412</v>
      </c>
      <c r="J15" s="32"/>
      <c r="K15" s="110"/>
      <c r="L15" s="106" t="str">
        <f>IF($G$2="",282,180)/1.2&amp;",00€"&amp;" + "&amp;IF($G$2="",282,180)/1.2/2&amp;",00€"</f>
        <v>235,00€ + 117,5,00€</v>
      </c>
      <c r="O15" s="106" t="str">
        <f>IF($G$2="",198,132)/1.2&amp;",00€"&amp;" + "&amp;IF($G$2="",198,132)/1.2/2&amp;",00€"</f>
        <v>165,00€ + 82,5,00€</v>
      </c>
      <c r="R15" s="111"/>
      <c r="S15" s="111"/>
    </row>
    <row r="16" spans="2:24" x14ac:dyDescent="0.35">
      <c r="D16" s="32"/>
      <c r="E16" s="32"/>
      <c r="F16" s="32"/>
      <c r="G16" s="32"/>
      <c r="H16" s="32"/>
      <c r="I16" s="61"/>
      <c r="J16" s="32"/>
      <c r="K16" s="110"/>
      <c r="R16" s="111"/>
      <c r="S16" s="111"/>
    </row>
    <row r="17" spans="1:19" ht="14.25" customHeight="1" x14ac:dyDescent="0.35">
      <c r="B17" s="117" t="s">
        <v>9</v>
      </c>
      <c r="C17" s="117"/>
      <c r="D17" s="117"/>
      <c r="E17" s="117"/>
      <c r="F17" s="32"/>
      <c r="H17" s="79" t="b">
        <v>1</v>
      </c>
      <c r="J17" s="55"/>
      <c r="K17" s="110"/>
      <c r="R17" s="111"/>
      <c r="S17" s="111"/>
    </row>
    <row r="18" spans="1:19" x14ac:dyDescent="0.35">
      <c r="B18" s="117"/>
      <c r="C18" s="117"/>
      <c r="D18" s="117"/>
      <c r="E18" s="117"/>
      <c r="F18" s="32"/>
      <c r="G18" s="78" t="str">
        <f>IF(H17=TRUE,"Déc","C")&amp;"ochez cette case pour "&amp;IF(H17=TRUE,"ne pas ","")&amp;"souscrire à l'assistance &gt;"</f>
        <v>Décochez cette case pour ne pas souscrire à l'assistance &gt;</v>
      </c>
      <c r="H18" s="67"/>
      <c r="I18" s="67"/>
      <c r="J18" s="32"/>
      <c r="K18" s="110"/>
      <c r="L18" s="110"/>
      <c r="M18" s="110"/>
      <c r="N18" s="110"/>
      <c r="O18" s="110"/>
      <c r="P18" s="110"/>
      <c r="Q18" s="110"/>
      <c r="R18" s="111"/>
      <c r="S18" s="111"/>
    </row>
    <row r="19" spans="1:19" x14ac:dyDescent="0.35">
      <c r="B19" s="52" t="s">
        <v>10</v>
      </c>
      <c r="C19" s="53" t="s">
        <v>11</v>
      </c>
      <c r="D19" s="56" t="s">
        <v>12</v>
      </c>
      <c r="E19" s="56"/>
      <c r="F19" s="32"/>
      <c r="J19" s="32"/>
      <c r="K19" s="110"/>
      <c r="L19" s="110"/>
      <c r="M19" s="110"/>
      <c r="N19" s="110"/>
      <c r="O19" s="110"/>
      <c r="P19" s="110"/>
      <c r="Q19" s="110"/>
      <c r="R19" s="111"/>
      <c r="S19" s="111"/>
    </row>
    <row r="20" spans="1:19" x14ac:dyDescent="0.35">
      <c r="B20" s="3"/>
      <c r="C20" s="4"/>
      <c r="D20" s="5"/>
      <c r="E20" s="5"/>
      <c r="F20" s="32"/>
      <c r="G20" s="80" t="str">
        <f>"Assistance "&amp;IF(H17=TRUE,"","Non ")&amp;"Souscrite"</f>
        <v>Assistance Souscrite</v>
      </c>
      <c r="H20" s="81"/>
      <c r="I20" s="81"/>
      <c r="J20" s="32"/>
      <c r="K20" s="110"/>
      <c r="L20" s="110"/>
      <c r="M20" s="110"/>
      <c r="N20" s="110"/>
      <c r="O20" s="110"/>
      <c r="P20" s="110"/>
      <c r="Q20" s="110"/>
      <c r="R20" s="111"/>
      <c r="S20" s="111"/>
    </row>
    <row r="21" spans="1:19" x14ac:dyDescent="0.35">
      <c r="B21" s="3"/>
      <c r="C21" s="4"/>
      <c r="D21" s="5"/>
      <c r="E21" s="5"/>
      <c r="F21" s="32"/>
      <c r="J21" s="32"/>
      <c r="K21" s="110"/>
      <c r="L21" s="110"/>
      <c r="M21" s="110"/>
      <c r="N21" s="110"/>
      <c r="O21" s="110"/>
      <c r="P21" s="110"/>
      <c r="Q21" s="110"/>
      <c r="R21" s="111"/>
      <c r="S21" s="111"/>
    </row>
    <row r="22" spans="1:19" x14ac:dyDescent="0.35">
      <c r="B22" s="3"/>
      <c r="C22" s="4"/>
      <c r="D22" s="5"/>
      <c r="E22" s="5"/>
      <c r="G22" s="31" t="s">
        <v>14</v>
      </c>
      <c r="H22" s="31"/>
      <c r="I22" s="31"/>
      <c r="S22" s="100"/>
    </row>
    <row r="23" spans="1:19" x14ac:dyDescent="0.35">
      <c r="B23" s="3"/>
      <c r="C23" s="4"/>
      <c r="D23" s="5"/>
      <c r="E23" s="5"/>
      <c r="F23" s="32"/>
      <c r="S23" s="100"/>
    </row>
    <row r="24" spans="1:19" x14ac:dyDescent="0.35">
      <c r="B24" s="3"/>
      <c r="C24" s="4"/>
      <c r="D24" s="5"/>
      <c r="E24" s="5"/>
      <c r="F24" s="32"/>
      <c r="G24" s="52" t="s">
        <v>10</v>
      </c>
      <c r="H24" s="53" t="s">
        <v>11</v>
      </c>
      <c r="I24" s="54" t="s">
        <v>12</v>
      </c>
      <c r="S24" s="100"/>
    </row>
    <row r="25" spans="1:19" x14ac:dyDescent="0.35">
      <c r="B25" s="27">
        <f>IF($G$2="",114,72)/1.2/2*(1+L51)</f>
        <v>95</v>
      </c>
      <c r="C25" s="28">
        <f>IF($G$2="",186,120)/1.2/2*(1+L51)</f>
        <v>155</v>
      </c>
      <c r="D25" s="29">
        <f>IF($G$2="",282,180)/1.2/2*(1+L51)</f>
        <v>235</v>
      </c>
      <c r="E25" s="30"/>
      <c r="F25" s="83" t="s">
        <v>107</v>
      </c>
      <c r="G25" s="57">
        <f>IF($G$2="",84,54)/1.2/2*(1+L51)</f>
        <v>70</v>
      </c>
      <c r="H25" s="28">
        <f>IF($G$2="",138,90)/1.2/2*(1+L51)</f>
        <v>115</v>
      </c>
      <c r="I25" s="58">
        <f>IF($G$2="",198,132)/1.2/2*(1+L51)</f>
        <v>165</v>
      </c>
      <c r="J25" s="32"/>
      <c r="S25" s="100"/>
    </row>
    <row r="26" spans="1:19" x14ac:dyDescent="0.35">
      <c r="B26" s="74">
        <f>B25*(1+tva)</f>
        <v>114</v>
      </c>
      <c r="C26" s="75">
        <f>C25*(1+tva)</f>
        <v>186</v>
      </c>
      <c r="D26" s="77">
        <f>D25*(1+tva)</f>
        <v>282</v>
      </c>
      <c r="E26" s="41"/>
      <c r="F26" s="84" t="s">
        <v>108</v>
      </c>
      <c r="G26" s="74">
        <f>G25*(1+tva)</f>
        <v>84</v>
      </c>
      <c r="H26" s="75">
        <f>H25*(1+tva)</f>
        <v>138</v>
      </c>
      <c r="I26" s="76">
        <f>I25*(1+tva)</f>
        <v>198</v>
      </c>
      <c r="J26" s="79">
        <f ca="1">IF(AND(TODAY()&lt;I15,H17=TRUE),IF(D28=0,0,IF(D28&lt;6,G25,IF(D28&lt;11,H25,I25))),0)</f>
        <v>0</v>
      </c>
      <c r="S26" s="100"/>
    </row>
    <row r="27" spans="1:19" x14ac:dyDescent="0.35">
      <c r="A27" s="66"/>
      <c r="B27" s="74"/>
      <c r="C27" s="75"/>
      <c r="D27" s="77"/>
      <c r="E27" s="41"/>
      <c r="F27" s="32"/>
      <c r="G27" s="32"/>
      <c r="H27" s="32"/>
      <c r="I27" s="32"/>
      <c r="J27" s="32"/>
      <c r="S27" s="100"/>
    </row>
    <row r="28" spans="1:19" ht="24.95" customHeight="1" x14ac:dyDescent="0.35">
      <c r="C28" s="82" t="s">
        <v>109</v>
      </c>
      <c r="D28" s="2">
        <f>COUNTA(B20:E24)</f>
        <v>0</v>
      </c>
      <c r="S28" s="100"/>
    </row>
    <row r="29" spans="1:19" ht="24.95" customHeight="1" x14ac:dyDescent="0.35">
      <c r="B29" s="34"/>
      <c r="C29" s="82" t="s">
        <v>110</v>
      </c>
      <c r="D29" s="2">
        <f>L51</f>
        <v>1</v>
      </c>
      <c r="E29" s="34"/>
      <c r="F29" s="33" t="s">
        <v>13</v>
      </c>
      <c r="G29" s="1">
        <f>(IF(OR(D28=0,D29=0),0,IF(D28&lt;6,B25,IF(D28&lt;11,C25,D25))+J26))*(1+tva)</f>
        <v>0</v>
      </c>
      <c r="H29" s="73" t="s">
        <v>106</v>
      </c>
      <c r="I29" s="115">
        <v>0.2</v>
      </c>
      <c r="S29" s="100"/>
    </row>
    <row r="30" spans="1:19" ht="31.9" customHeight="1" thickBot="1" x14ac:dyDescent="0.4">
      <c r="B30" s="107" t="str">
        <f>IF(D29=0,"Vous devez choisir au moins une convention collective ci-dessous :","CCN choisie"&amp;IF(D29&gt;1,"s","")&amp;" : "&amp;M40)</f>
        <v xml:space="preserve">CCN choisie : BAD </v>
      </c>
      <c r="C30" s="67"/>
      <c r="D30" s="67"/>
      <c r="E30" s="67"/>
      <c r="F30" s="85"/>
      <c r="G30" s="41"/>
      <c r="H30" s="41"/>
      <c r="I30" s="41"/>
      <c r="J30" s="41"/>
      <c r="S30" s="100"/>
    </row>
    <row r="31" spans="1:19" ht="13.9" thickTop="1" x14ac:dyDescent="0.35">
      <c r="B31" s="86"/>
      <c r="C31" s="87"/>
      <c r="D31" s="87"/>
      <c r="E31" s="87"/>
      <c r="F31" s="88"/>
      <c r="G31" s="88"/>
      <c r="H31" s="88"/>
      <c r="I31" s="88"/>
      <c r="J31" s="89"/>
      <c r="S31" s="100"/>
    </row>
    <row r="32" spans="1:19" ht="15" x14ac:dyDescent="0.35">
      <c r="B32" s="90" t="s">
        <v>118</v>
      </c>
      <c r="C32" s="67"/>
      <c r="D32" s="67"/>
      <c r="E32" s="91" t="s">
        <v>112</v>
      </c>
      <c r="F32" s="92"/>
      <c r="G32" s="91" t="s">
        <v>113</v>
      </c>
      <c r="H32" s="92"/>
      <c r="I32" s="91" t="s">
        <v>114</v>
      </c>
      <c r="J32" s="93"/>
    </row>
    <row r="33" spans="2:13" ht="7.9" customHeight="1" x14ac:dyDescent="0.35">
      <c r="B33" s="90"/>
      <c r="C33" s="94"/>
      <c r="D33" s="67"/>
      <c r="E33" s="91"/>
      <c r="F33" s="91"/>
      <c r="G33" s="91"/>
      <c r="H33" s="91"/>
      <c r="I33" s="91"/>
      <c r="J33" s="93"/>
    </row>
    <row r="34" spans="2:13" ht="15" x14ac:dyDescent="0.35">
      <c r="B34" s="90" t="s">
        <v>117</v>
      </c>
      <c r="C34" s="67"/>
      <c r="D34" s="67"/>
      <c r="E34" s="91" t="s">
        <v>111</v>
      </c>
      <c r="F34" s="92"/>
      <c r="G34" s="91" t="str">
        <f>IF(type="EHPAD","CCU SYNERPA","CCN65")&amp;" &gt;"</f>
        <v>CCN65 &gt;</v>
      </c>
      <c r="H34" s="92"/>
      <c r="I34" s="91" t="s">
        <v>115</v>
      </c>
      <c r="J34" s="93"/>
    </row>
    <row r="35" spans="2:13" ht="13.9" thickBot="1" x14ac:dyDescent="0.4">
      <c r="B35" s="95"/>
      <c r="C35" s="96"/>
      <c r="D35" s="96"/>
      <c r="E35" s="96"/>
      <c r="F35" s="97"/>
      <c r="G35" s="97"/>
      <c r="H35" s="97"/>
      <c r="I35" s="97"/>
      <c r="J35" s="98"/>
    </row>
    <row r="36" spans="2:13" ht="13.9" thickTop="1" x14ac:dyDescent="0.35">
      <c r="B36" s="34"/>
      <c r="C36" s="34"/>
      <c r="D36" s="34"/>
      <c r="E36" s="34"/>
      <c r="J36" s="50"/>
    </row>
    <row r="37" spans="2:13" x14ac:dyDescent="0.35">
      <c r="B37" s="34"/>
      <c r="C37" s="34"/>
      <c r="D37" s="67" t="s">
        <v>104</v>
      </c>
      <c r="E37" s="41"/>
      <c r="G37" s="67" t="s">
        <v>105</v>
      </c>
      <c r="H37" s="41"/>
      <c r="J37" s="50"/>
    </row>
    <row r="38" spans="2:13" x14ac:dyDescent="0.35">
      <c r="B38" s="68" t="s">
        <v>103</v>
      </c>
      <c r="C38" s="114" t="s">
        <v>10</v>
      </c>
      <c r="D38" s="68" t="str">
        <f>IF(C38=B19,L13,IF(C38=C19,L14,L15))</f>
        <v>95,00€ + 47,5,00€</v>
      </c>
      <c r="E38" s="69" t="s">
        <v>116</v>
      </c>
      <c r="F38" s="70"/>
      <c r="G38" s="68" t="str">
        <f>IF(C38=B19,O13,IF(C38=C19,O14,O15))</f>
        <v>70,00€ + 35,00€</v>
      </c>
      <c r="H38" s="71" t="s">
        <v>116</v>
      </c>
      <c r="I38" s="71"/>
      <c r="J38" s="72"/>
    </row>
    <row r="39" spans="2:13" x14ac:dyDescent="0.35">
      <c r="B39" s="34"/>
      <c r="C39" s="34"/>
      <c r="D39" s="34"/>
      <c r="E39" s="34"/>
      <c r="J39" s="50"/>
    </row>
    <row r="40" spans="2:13" x14ac:dyDescent="0.35">
      <c r="B40" s="120" t="s">
        <v>20</v>
      </c>
      <c r="C40" s="120"/>
      <c r="D40" s="120"/>
      <c r="E40" s="120"/>
      <c r="F40" s="120"/>
      <c r="G40" s="120"/>
      <c r="H40" s="120"/>
      <c r="I40" s="120"/>
      <c r="J40" s="120"/>
      <c r="M40" s="59" t="str">
        <f>CONCATENATE(IF(CCN_1=TRUE,M44,""),IF(CCN_2=TRUE,M45,""),IF(CCN_3=TRUE,M46,""),IF(CCN_4=TRUE,M47,""),IF(CCN_5=TRUE,M48,""),IF(CCN_6=TRUE,M49,""))</f>
        <v xml:space="preserve">BAD </v>
      </c>
    </row>
    <row r="41" spans="2:13" x14ac:dyDescent="0.35">
      <c r="B41" s="120" t="s">
        <v>23</v>
      </c>
      <c r="C41" s="120"/>
      <c r="D41" s="120"/>
      <c r="E41" s="120"/>
      <c r="F41" s="120"/>
      <c r="G41" s="120"/>
      <c r="H41" s="120"/>
      <c r="I41" s="120"/>
      <c r="J41" s="120"/>
    </row>
    <row r="42" spans="2:13" x14ac:dyDescent="0.35">
      <c r="B42" s="120" t="s">
        <v>101</v>
      </c>
      <c r="C42" s="120"/>
      <c r="D42" s="120"/>
      <c r="E42" s="120"/>
      <c r="F42" s="120"/>
      <c r="G42" s="120"/>
      <c r="H42" s="120"/>
      <c r="I42" s="120"/>
      <c r="J42" s="120"/>
    </row>
    <row r="43" spans="2:13" ht="15.75" x14ac:dyDescent="0.35">
      <c r="B43" s="119" t="s">
        <v>96</v>
      </c>
      <c r="C43" s="119"/>
      <c r="D43" s="119"/>
      <c r="E43" s="119"/>
      <c r="F43" s="119"/>
      <c r="G43" s="119"/>
      <c r="H43" s="119"/>
      <c r="I43" s="119"/>
      <c r="J43" s="119"/>
    </row>
    <row r="44" spans="2:13" x14ac:dyDescent="0.35">
      <c r="B44" s="34"/>
      <c r="C44" s="34"/>
      <c r="D44" s="34"/>
      <c r="E44" s="34"/>
      <c r="L44" s="59" t="b">
        <v>1</v>
      </c>
      <c r="M44" s="59" t="str">
        <f>SUBSTITUTE(E32,"&gt;",IF(L51&gt;1,"/ ",""))</f>
        <v xml:space="preserve">BAD </v>
      </c>
    </row>
    <row r="45" spans="2:13" ht="17.25" x14ac:dyDescent="0.35">
      <c r="B45" s="121" t="s">
        <v>99</v>
      </c>
      <c r="C45" s="122"/>
      <c r="D45" s="122"/>
      <c r="E45" s="122"/>
      <c r="F45" s="122"/>
      <c r="G45" s="122"/>
      <c r="H45" s="122"/>
      <c r="I45" s="122"/>
      <c r="J45" s="123"/>
      <c r="L45" s="59" t="b">
        <v>0</v>
      </c>
      <c r="M45" s="59" t="str">
        <f>SUBSTITUTE(G32,"&gt;",IF(AND(L51&gt;1,COUNTIF(L46:L49,TRUE)),"/ ",""))</f>
        <v xml:space="preserve">CCN66 </v>
      </c>
    </row>
    <row r="46" spans="2:13" ht="17.25" x14ac:dyDescent="0.45">
      <c r="B46" s="35"/>
      <c r="C46" s="36" t="s">
        <v>15</v>
      </c>
      <c r="D46" s="36">
        <v>1350</v>
      </c>
      <c r="E46" s="36">
        <v>6100</v>
      </c>
      <c r="F46" s="36" t="s">
        <v>17</v>
      </c>
      <c r="G46" s="37">
        <v>1345</v>
      </c>
      <c r="H46" s="36">
        <v>7135</v>
      </c>
      <c r="I46" s="36">
        <v>253</v>
      </c>
      <c r="J46" s="38"/>
      <c r="L46" s="59" t="b">
        <v>0</v>
      </c>
      <c r="M46" s="59" t="str">
        <f>SUBSTITUTE(I32,"&gt;",IF(AND(L51&gt;1,COUNTIF(L47:L49,TRUE)),"/ ",""))</f>
        <v xml:space="preserve">CCN51 FEHAP </v>
      </c>
    </row>
    <row r="47" spans="2:13" ht="17.25" x14ac:dyDescent="0.35">
      <c r="B47" s="124" t="s">
        <v>16</v>
      </c>
      <c r="C47" s="125"/>
      <c r="D47" s="125"/>
      <c r="E47" s="125"/>
      <c r="F47" s="125"/>
      <c r="G47" s="125"/>
      <c r="H47" s="125"/>
      <c r="I47" s="125"/>
      <c r="J47" s="126"/>
      <c r="L47" s="59" t="b">
        <v>0</v>
      </c>
      <c r="M47" s="59" t="str">
        <f>SUBSTITUTE(E34,"&gt;",IF(AND(L51&gt;1,COUNTIF(L48:L49,TRUE)),"/ ",""))</f>
        <v xml:space="preserve">Droit du travail </v>
      </c>
    </row>
    <row r="48" spans="2:13" x14ac:dyDescent="0.35">
      <c r="C48" s="34"/>
      <c r="D48" s="34"/>
      <c r="E48" s="34"/>
      <c r="L48" s="59" t="b">
        <v>0</v>
      </c>
      <c r="M48" s="59" t="str">
        <f>SUBSTITUTE(G34,"&gt;",IF(AND(L51&gt;1,L49=TRUE),"/ ",""))</f>
        <v xml:space="preserve">CCN65 </v>
      </c>
    </row>
    <row r="49" spans="2:13" x14ac:dyDescent="0.35">
      <c r="B49" s="34"/>
      <c r="C49" s="34"/>
      <c r="D49" s="34"/>
      <c r="E49" s="34"/>
      <c r="L49" s="59" t="b">
        <v>0</v>
      </c>
      <c r="M49" s="59" t="str">
        <f>SUBSTITUTE(I34," &gt;","")</f>
        <v>CCN51 avant 2013</v>
      </c>
    </row>
    <row r="50" spans="2:13" x14ac:dyDescent="0.35">
      <c r="B50" s="120" t="s">
        <v>100</v>
      </c>
      <c r="C50" s="120"/>
      <c r="D50" s="120"/>
      <c r="E50" s="120"/>
      <c r="F50" s="120"/>
      <c r="G50" s="120"/>
      <c r="H50" s="120"/>
      <c r="I50" s="120"/>
      <c r="J50" s="120"/>
    </row>
    <row r="51" spans="2:13" x14ac:dyDescent="0.35">
      <c r="B51" s="120" t="s">
        <v>119</v>
      </c>
      <c r="C51" s="120"/>
      <c r="D51" s="120"/>
      <c r="E51" s="120"/>
      <c r="F51" s="120"/>
      <c r="G51" s="120"/>
      <c r="H51" s="120"/>
      <c r="I51" s="120"/>
      <c r="J51" s="120"/>
      <c r="L51" s="59">
        <f>COUNTIF(L44:L49,TRUE)</f>
        <v>1</v>
      </c>
    </row>
    <row r="52" spans="2:13" x14ac:dyDescent="0.35">
      <c r="C52" s="34"/>
      <c r="D52" s="34"/>
      <c r="E52" s="34"/>
    </row>
  </sheetData>
  <sheetProtection algorithmName="SHA-512" hashValue="mVK5VszfQ+6XTkNZbUPGcH8YiU8iNmtIm9nTmVIK8rMSg3h+5qRlQClCWxI9b6yhPxKn29yNs24/jdRE7Z9tUQ==" saltValue="DHsjYgklDXfHZ2MIlQAHyQ==" spinCount="100000" sheet="1" objects="1" scenarios="1"/>
  <mergeCells count="16">
    <mergeCell ref="B43:J43"/>
    <mergeCell ref="B5:C5"/>
    <mergeCell ref="B50:J50"/>
    <mergeCell ref="B51:J51"/>
    <mergeCell ref="B45:J45"/>
    <mergeCell ref="B47:J47"/>
    <mergeCell ref="B40:J40"/>
    <mergeCell ref="B41:J41"/>
    <mergeCell ref="B42:J42"/>
    <mergeCell ref="B3:C3"/>
    <mergeCell ref="B4:C4"/>
    <mergeCell ref="B6:C6"/>
    <mergeCell ref="G8:H8"/>
    <mergeCell ref="B17:E18"/>
    <mergeCell ref="B14:E14"/>
    <mergeCell ref="G14:I14"/>
  </mergeCells>
  <conditionalFormatting sqref="B30">
    <cfRule type="expression" dxfId="9" priority="1">
      <formula>$D$29=0</formula>
    </cfRule>
  </conditionalFormatting>
  <conditionalFormatting sqref="E32">
    <cfRule type="expression" dxfId="8" priority="7">
      <formula>CCN_1=TRUE</formula>
    </cfRule>
  </conditionalFormatting>
  <conditionalFormatting sqref="E34">
    <cfRule type="expression" dxfId="7" priority="6">
      <formula>CCN_4=TRUE</formula>
    </cfRule>
  </conditionalFormatting>
  <conditionalFormatting sqref="G1">
    <cfRule type="expression" dxfId="6" priority="8">
      <formula>$G$1="SAAD"</formula>
    </cfRule>
    <cfRule type="expression" dxfId="5" priority="9">
      <formula>$G$1="EHPAD"</formula>
    </cfRule>
    <cfRule type="expression" dxfId="4" priority="10">
      <formula>$G$1="ESMS"</formula>
    </cfRule>
  </conditionalFormatting>
  <conditionalFormatting sqref="G32">
    <cfRule type="expression" dxfId="3" priority="5">
      <formula>CCN_2=TRUE</formula>
    </cfRule>
  </conditionalFormatting>
  <conditionalFormatting sqref="G34">
    <cfRule type="expression" dxfId="2" priority="4">
      <formula>CCN_5=TRUE</formula>
    </cfRule>
  </conditionalFormatting>
  <conditionalFormatting sqref="I32">
    <cfRule type="expression" dxfId="1" priority="2">
      <formula>CCN_3=TRUE</formula>
    </cfRule>
  </conditionalFormatting>
  <conditionalFormatting sqref="I34">
    <cfRule type="expression" dxfId="0" priority="3">
      <formula>CCN_6=TRUE</formula>
    </cfRule>
  </conditionalFormatting>
  <dataValidations count="6">
    <dataValidation showInputMessage="1" showErrorMessage="1" sqref="G8:H8 D38 C15:D15 C13:D13 G38" xr:uid="{F784F83F-45BD-47FB-AC32-641A03F46B2C}"/>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 type="list" showInputMessage="1" showErrorMessage="1" sqref="C38" xr:uid="{41C6B259-60CA-486F-8CF6-AFDDCAEDC99A}">
      <formula1>$B$19:$D$19</formula1>
    </dataValidation>
    <dataValidation type="list" allowBlank="1" showInputMessage="1" showErrorMessage="1" sqref="I29" xr:uid="{4DDE51F8-1A70-4482-935F-D1BAC856512A}">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43:J43"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47625</xdr:colOff>
                    <xdr:row>30</xdr:row>
                    <xdr:rowOff>114300</xdr:rowOff>
                  </from>
                  <to>
                    <xdr:col>7</xdr:col>
                    <xdr:colOff>371475</xdr:colOff>
                    <xdr:row>32</xdr:row>
                    <xdr:rowOff>42863</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47625</xdr:colOff>
                    <xdr:row>32</xdr:row>
                    <xdr:rowOff>57150</xdr:rowOff>
                  </from>
                  <to>
                    <xdr:col>7</xdr:col>
                    <xdr:colOff>371475</xdr:colOff>
                    <xdr:row>34</xdr:row>
                    <xdr:rowOff>71438</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71438</xdr:colOff>
                    <xdr:row>30</xdr:row>
                    <xdr:rowOff>119063</xdr:rowOff>
                  </from>
                  <to>
                    <xdr:col>9</xdr:col>
                    <xdr:colOff>404813</xdr:colOff>
                    <xdr:row>32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71438</xdr:colOff>
                    <xdr:row>32</xdr:row>
                    <xdr:rowOff>57150</xdr:rowOff>
                  </from>
                  <to>
                    <xdr:col>9</xdr:col>
                    <xdr:colOff>404813</xdr:colOff>
                    <xdr:row>34</xdr:row>
                    <xdr:rowOff>71438</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52388</xdr:colOff>
                    <xdr:row>30</xdr:row>
                    <xdr:rowOff>114300</xdr:rowOff>
                  </from>
                  <to>
                    <xdr:col>5</xdr:col>
                    <xdr:colOff>376238</xdr:colOff>
                    <xdr:row>32</xdr:row>
                    <xdr:rowOff>42863</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52388</xdr:colOff>
                    <xdr:row>32</xdr:row>
                    <xdr:rowOff>57150</xdr:rowOff>
                  </from>
                  <to>
                    <xdr:col>5</xdr:col>
                    <xdr:colOff>376238</xdr:colOff>
                    <xdr:row>34</xdr:row>
                    <xdr:rowOff>71438</xdr:rowOff>
                  </to>
                </anchor>
              </controlPr>
            </control>
          </mc:Choice>
        </mc:AlternateContent>
        <mc:AlternateContent xmlns:mc="http://schemas.openxmlformats.org/markup-compatibility/2006">
          <mc:Choice Requires="x14">
            <control shapeId="1029" r:id="rId10" name="Check Box 5">
              <controlPr locked="0" defaultSize="0" autoFill="0" autoLine="0" autoPict="0" altText="Cochez cette case pour souscrire à l'assistance">
                <anchor moveWithCells="1">
                  <from>
                    <xdr:col>8</xdr:col>
                    <xdr:colOff>1147763</xdr:colOff>
                    <xdr:row>16</xdr:row>
                    <xdr:rowOff>100013</xdr:rowOff>
                  </from>
                  <to>
                    <xdr:col>9</xdr:col>
                    <xdr:colOff>0</xdr:colOff>
                    <xdr:row>18</xdr:row>
                    <xdr:rowOff>80963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topLeftCell="A9" workbookViewId="0"/>
  </sheetViews>
  <sheetFormatPr baseColWidth="10" defaultRowHeight="14.25" x14ac:dyDescent="0.45"/>
  <cols>
    <col min="2" max="2" width="168.265625" style="8" customWidth="1"/>
    <col min="3" max="3" width="2.1328125" customWidth="1"/>
  </cols>
  <sheetData>
    <row r="1" spans="2:3" ht="14.65" thickBot="1" x14ac:dyDescent="0.5"/>
    <row r="2" spans="2:3" x14ac:dyDescent="0.45">
      <c r="B2" s="9"/>
      <c r="C2" s="10"/>
    </row>
    <row r="3" spans="2:3" ht="18" x14ac:dyDescent="0.65">
      <c r="B3" s="11" t="s">
        <v>25</v>
      </c>
      <c r="C3" s="12"/>
    </row>
    <row r="4" spans="2:3" ht="16.5" x14ac:dyDescent="0.6">
      <c r="B4" s="13" t="s">
        <v>26</v>
      </c>
      <c r="C4" s="12"/>
    </row>
    <row r="5" spans="2:3" ht="33" x14ac:dyDescent="0.6">
      <c r="B5" s="13" t="s">
        <v>27</v>
      </c>
      <c r="C5" s="12"/>
    </row>
    <row r="6" spans="2:3" ht="16.5" x14ac:dyDescent="0.6">
      <c r="B6" s="13" t="s">
        <v>28</v>
      </c>
      <c r="C6" s="12"/>
    </row>
    <row r="7" spans="2:3" ht="16.5" x14ac:dyDescent="0.6">
      <c r="B7" s="13" t="s">
        <v>29</v>
      </c>
      <c r="C7" s="12"/>
    </row>
    <row r="8" spans="2:3" ht="16.5" x14ac:dyDescent="0.6">
      <c r="B8" s="13" t="s">
        <v>30</v>
      </c>
      <c r="C8" s="12"/>
    </row>
    <row r="9" spans="2:3" ht="16.5" x14ac:dyDescent="0.6">
      <c r="B9" s="14" t="s">
        <v>31</v>
      </c>
      <c r="C9" s="12"/>
    </row>
    <row r="10" spans="2:3" ht="33" x14ac:dyDescent="0.6">
      <c r="B10" s="13" t="s">
        <v>32</v>
      </c>
      <c r="C10" s="12"/>
    </row>
    <row r="11" spans="2:3" ht="16.5" x14ac:dyDescent="0.6">
      <c r="B11" s="14" t="s">
        <v>33</v>
      </c>
      <c r="C11" s="12"/>
    </row>
    <row r="12" spans="2:3" ht="49.5" x14ac:dyDescent="0.6">
      <c r="B12" s="13" t="s">
        <v>34</v>
      </c>
      <c r="C12" s="12"/>
    </row>
    <row r="13" spans="2:3" ht="16.5" x14ac:dyDescent="0.6">
      <c r="B13" s="13" t="s">
        <v>35</v>
      </c>
      <c r="C13" s="12"/>
    </row>
    <row r="14" spans="2:3" ht="16.5" x14ac:dyDescent="0.6">
      <c r="B14" s="13" t="s">
        <v>36</v>
      </c>
      <c r="C14" s="12"/>
    </row>
    <row r="15" spans="2:3" ht="33" x14ac:dyDescent="0.6">
      <c r="B15" s="13" t="s">
        <v>37</v>
      </c>
      <c r="C15" s="12"/>
    </row>
    <row r="16" spans="2:3" ht="16.5" x14ac:dyDescent="0.6">
      <c r="B16" s="13" t="s">
        <v>38</v>
      </c>
      <c r="C16" s="12"/>
    </row>
    <row r="17" spans="2:3" ht="16.5" x14ac:dyDescent="0.6">
      <c r="B17" s="13" t="s">
        <v>39</v>
      </c>
      <c r="C17" s="12"/>
    </row>
    <row r="18" spans="2:3" ht="16.5" x14ac:dyDescent="0.6">
      <c r="B18" s="13" t="s">
        <v>40</v>
      </c>
      <c r="C18" s="12"/>
    </row>
    <row r="19" spans="2:3" ht="33" x14ac:dyDescent="0.6">
      <c r="B19" s="13" t="s">
        <v>41</v>
      </c>
      <c r="C19" s="12"/>
    </row>
    <row r="20" spans="2:3" ht="33" x14ac:dyDescent="0.6">
      <c r="B20" s="13" t="s">
        <v>42</v>
      </c>
      <c r="C20" s="12"/>
    </row>
    <row r="21" spans="2:3" ht="16.5" x14ac:dyDescent="0.6">
      <c r="B21" s="13" t="s">
        <v>43</v>
      </c>
      <c r="C21" s="12"/>
    </row>
    <row r="22" spans="2:3" ht="16.5" x14ac:dyDescent="0.6">
      <c r="B22" s="13" t="s">
        <v>44</v>
      </c>
      <c r="C22" s="12"/>
    </row>
    <row r="23" spans="2:3" ht="30" customHeight="1" x14ac:dyDescent="0.6">
      <c r="B23" s="13" t="s">
        <v>45</v>
      </c>
      <c r="C23" s="12"/>
    </row>
    <row r="24" spans="2:3" ht="16.5" x14ac:dyDescent="0.6">
      <c r="B24" s="13" t="s">
        <v>46</v>
      </c>
      <c r="C24" s="12"/>
    </row>
    <row r="25" spans="2:3" ht="33" x14ac:dyDescent="0.6">
      <c r="B25" s="13" t="s">
        <v>47</v>
      </c>
      <c r="C25" s="12"/>
    </row>
    <row r="26" spans="2:3" ht="16.5" x14ac:dyDescent="0.6">
      <c r="B26" s="13" t="s">
        <v>48</v>
      </c>
      <c r="C26" s="12"/>
    </row>
    <row r="27" spans="2:3" ht="33" x14ac:dyDescent="0.6">
      <c r="B27" s="13" t="s">
        <v>49</v>
      </c>
      <c r="C27" s="12"/>
    </row>
    <row r="28" spans="2:3" ht="16.5" x14ac:dyDescent="0.6">
      <c r="B28" s="13" t="s">
        <v>97</v>
      </c>
      <c r="C28" s="12"/>
    </row>
    <row r="29" spans="2:3" ht="33" x14ac:dyDescent="0.6">
      <c r="B29" s="13" t="s">
        <v>50</v>
      </c>
      <c r="C29" s="12"/>
    </row>
    <row r="30" spans="2:3" ht="16.5" x14ac:dyDescent="0.6">
      <c r="B30" s="13" t="s">
        <v>51</v>
      </c>
      <c r="C30" s="12"/>
    </row>
    <row r="31" spans="2:3" ht="16.5" x14ac:dyDescent="0.6">
      <c r="B31" s="13" t="s">
        <v>52</v>
      </c>
      <c r="C31" s="12"/>
    </row>
    <row r="32" spans="2:3" ht="16.5" x14ac:dyDescent="0.6">
      <c r="B32" s="13" t="s">
        <v>53</v>
      </c>
      <c r="C32" s="12"/>
    </row>
    <row r="33" spans="2:3" ht="16.5" x14ac:dyDescent="0.6">
      <c r="B33" s="13" t="s">
        <v>54</v>
      </c>
      <c r="C33" s="12"/>
    </row>
    <row r="34" spans="2:3" ht="16.5" x14ac:dyDescent="0.6">
      <c r="B34" s="13" t="s">
        <v>55</v>
      </c>
      <c r="C34" s="12"/>
    </row>
    <row r="35" spans="2:3" ht="16.5" x14ac:dyDescent="0.6">
      <c r="B35" s="13" t="s">
        <v>56</v>
      </c>
      <c r="C35" s="12"/>
    </row>
    <row r="36" spans="2:3" ht="16.5" x14ac:dyDescent="0.6">
      <c r="B36" s="13" t="s">
        <v>57</v>
      </c>
      <c r="C36" s="12"/>
    </row>
    <row r="37" spans="2:3" ht="33" x14ac:dyDescent="0.6">
      <c r="B37" s="13" t="s">
        <v>58</v>
      </c>
      <c r="C37" s="12"/>
    </row>
    <row r="38" spans="2:3" ht="16.5" x14ac:dyDescent="0.6">
      <c r="B38" s="14" t="s">
        <v>59</v>
      </c>
      <c r="C38" s="12"/>
    </row>
    <row r="39" spans="2:3" ht="33" x14ac:dyDescent="0.6">
      <c r="B39" s="13" t="s">
        <v>60</v>
      </c>
      <c r="C39" s="12"/>
    </row>
    <row r="40" spans="2:3" ht="16.5" x14ac:dyDescent="0.6">
      <c r="B40" s="14" t="s">
        <v>61</v>
      </c>
      <c r="C40" s="12"/>
    </row>
    <row r="41" spans="2:3" ht="33" x14ac:dyDescent="0.6">
      <c r="B41" s="13" t="s">
        <v>62</v>
      </c>
      <c r="C41" s="12"/>
    </row>
    <row r="42" spans="2:3" ht="16.5" x14ac:dyDescent="0.6">
      <c r="B42" s="13" t="s">
        <v>63</v>
      </c>
      <c r="C42" s="12"/>
    </row>
    <row r="43" spans="2:3" ht="49.5" x14ac:dyDescent="0.6">
      <c r="B43" s="13" t="s">
        <v>64</v>
      </c>
      <c r="C43" s="12"/>
    </row>
    <row r="44" spans="2:3" ht="16.5" x14ac:dyDescent="0.6">
      <c r="B44" s="13" t="s">
        <v>65</v>
      </c>
      <c r="C44" s="12"/>
    </row>
    <row r="45" spans="2:3" ht="16.5" x14ac:dyDescent="0.6">
      <c r="B45" s="13" t="s">
        <v>66</v>
      </c>
      <c r="C45" s="12"/>
    </row>
    <row r="46" spans="2:3" ht="49.5" x14ac:dyDescent="0.6">
      <c r="B46" s="13" t="s">
        <v>67</v>
      </c>
      <c r="C46" s="12"/>
    </row>
    <row r="47" spans="2:3" ht="16.5" x14ac:dyDescent="0.6">
      <c r="B47" s="13" t="s">
        <v>68</v>
      </c>
      <c r="C47" s="12"/>
    </row>
    <row r="48" spans="2:3" ht="49.5" x14ac:dyDescent="0.6">
      <c r="B48" s="13" t="s">
        <v>69</v>
      </c>
      <c r="C48" s="12"/>
    </row>
    <row r="49" spans="2:3" ht="16.5" x14ac:dyDescent="0.6">
      <c r="B49" s="13" t="s">
        <v>70</v>
      </c>
      <c r="C49" s="12"/>
    </row>
    <row r="50" spans="2:3" ht="33" x14ac:dyDescent="0.6">
      <c r="B50" s="13" t="s">
        <v>71</v>
      </c>
      <c r="C50" s="12"/>
    </row>
    <row r="51" spans="2:3" ht="16.5" x14ac:dyDescent="0.6">
      <c r="B51" s="13" t="s">
        <v>72</v>
      </c>
      <c r="C51" s="12"/>
    </row>
    <row r="52" spans="2:3" ht="16.5" x14ac:dyDescent="0.6">
      <c r="B52" s="13" t="s">
        <v>73</v>
      </c>
      <c r="C52" s="12"/>
    </row>
    <row r="53" spans="2:3" ht="34.5" x14ac:dyDescent="0.65">
      <c r="B53" s="13" t="s">
        <v>74</v>
      </c>
      <c r="C53" s="12"/>
    </row>
    <row r="54" spans="2:3" ht="16.5" x14ac:dyDescent="0.6">
      <c r="B54" s="13" t="s">
        <v>75</v>
      </c>
      <c r="C54" s="12"/>
    </row>
    <row r="55" spans="2:3" ht="33" x14ac:dyDescent="0.6">
      <c r="B55" s="13" t="s">
        <v>76</v>
      </c>
      <c r="C55" s="12"/>
    </row>
    <row r="56" spans="2:3" ht="15.95" customHeight="1" x14ac:dyDescent="0.6">
      <c r="B56" s="13" t="s">
        <v>77</v>
      </c>
      <c r="C56" s="12"/>
    </row>
    <row r="57" spans="2:3" ht="16.5" x14ac:dyDescent="0.6">
      <c r="B57" s="13" t="s">
        <v>78</v>
      </c>
      <c r="C57" s="12"/>
    </row>
    <row r="58" spans="2:3" ht="33" x14ac:dyDescent="0.6">
      <c r="B58" s="13" t="s">
        <v>79</v>
      </c>
      <c r="C58" s="12"/>
    </row>
    <row r="59" spans="2:3" ht="16.5" x14ac:dyDescent="0.6">
      <c r="B59" s="13" t="s">
        <v>80</v>
      </c>
      <c r="C59" s="12"/>
    </row>
    <row r="60" spans="2:3" ht="16.5" x14ac:dyDescent="0.6">
      <c r="B60" s="13" t="s">
        <v>81</v>
      </c>
      <c r="C60" s="12"/>
    </row>
    <row r="61" spans="2:3" ht="33" x14ac:dyDescent="0.6">
      <c r="B61" s="13" t="s">
        <v>82</v>
      </c>
      <c r="C61" s="12"/>
    </row>
    <row r="62" spans="2:3" ht="16.5" x14ac:dyDescent="0.6">
      <c r="B62" s="13" t="s">
        <v>83</v>
      </c>
      <c r="C62" s="12"/>
    </row>
    <row r="63" spans="2:3" ht="49.5" x14ac:dyDescent="0.6">
      <c r="B63" s="13" t="s">
        <v>84</v>
      </c>
      <c r="C63" s="12"/>
    </row>
    <row r="64" spans="2:3" ht="16.5" x14ac:dyDescent="0.6">
      <c r="B64" s="13" t="s">
        <v>85</v>
      </c>
      <c r="C64" s="12"/>
    </row>
    <row r="65" spans="2:3" ht="33" x14ac:dyDescent="0.6">
      <c r="B65" s="13" t="s">
        <v>86</v>
      </c>
      <c r="C65" s="12"/>
    </row>
    <row r="66" spans="2:3" ht="33" x14ac:dyDescent="0.6">
      <c r="B66" s="13" t="s">
        <v>87</v>
      </c>
      <c r="C66" s="12"/>
    </row>
    <row r="67" spans="2:3" ht="16.5" x14ac:dyDescent="0.6">
      <c r="B67" s="13" t="s">
        <v>88</v>
      </c>
      <c r="C67" s="12"/>
    </row>
    <row r="68" spans="2:3" ht="16.5" x14ac:dyDescent="0.6">
      <c r="B68" s="13" t="s">
        <v>95</v>
      </c>
      <c r="C68" s="12"/>
    </row>
    <row r="69" spans="2:3" ht="33" x14ac:dyDescent="0.6">
      <c r="B69" s="13" t="s">
        <v>89</v>
      </c>
      <c r="C69" s="12"/>
    </row>
    <row r="70" spans="2:3" ht="16.5" x14ac:dyDescent="0.6">
      <c r="B70" s="13" t="s">
        <v>90</v>
      </c>
      <c r="C70" s="12"/>
    </row>
    <row r="71" spans="2:3" ht="33" x14ac:dyDescent="0.6">
      <c r="B71" s="13" t="s">
        <v>91</v>
      </c>
      <c r="C71" s="12"/>
    </row>
    <row r="72" spans="2:3" ht="16.5" x14ac:dyDescent="0.6">
      <c r="B72" s="13" t="s">
        <v>92</v>
      </c>
      <c r="C72" s="12"/>
    </row>
    <row r="73" spans="2:3" ht="16.5" x14ac:dyDescent="0.6">
      <c r="B73" s="13" t="s">
        <v>93</v>
      </c>
      <c r="C73" s="12"/>
    </row>
    <row r="74" spans="2:3" ht="49.5" x14ac:dyDescent="0.6">
      <c r="B74" s="13" t="s">
        <v>94</v>
      </c>
      <c r="C74" s="12"/>
    </row>
    <row r="75" spans="2:3" ht="14.65" thickBot="1" x14ac:dyDescent="0.5">
      <c r="B75" s="15"/>
      <c r="C75" s="16"/>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Commande</vt:lpstr>
      <vt:lpstr>CGV</vt:lpstr>
      <vt:lpstr>app</vt:lpstr>
      <vt:lpstr>Assist</vt:lpstr>
      <vt:lpstr>CCN_1</vt:lpstr>
      <vt:lpstr>CCN_2</vt:lpstr>
      <vt:lpstr>CCN_3</vt:lpstr>
      <vt:lpstr>CCN_4</vt:lpstr>
      <vt:lpstr>CCN_5</vt:lpstr>
      <vt:lpstr>CCN_6</vt:lpstr>
      <vt:lpstr>exercice</vt:lpstr>
      <vt:lpstr>tva</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2024-01-13T11:12:56Z</cp:lastPrinted>
  <dcterms:created xsi:type="dcterms:W3CDTF">2019-07-18T13:55:15Z</dcterms:created>
  <dcterms:modified xsi:type="dcterms:W3CDTF">2024-01-31T13:40:00Z</dcterms:modified>
</cp:coreProperties>
</file>