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Mac\Home\CIFO\CA 2024\BDC\"/>
    </mc:Choice>
  </mc:AlternateContent>
  <xr:revisionPtr revIDLastSave="0" documentId="13_ncr:1_{0C926A47-3D95-47DF-975E-A95BC00E384A}" xr6:coauthVersionLast="47" xr6:coauthVersionMax="47" xr10:uidLastSave="{00000000-0000-0000-0000-000000000000}"/>
  <bookViews>
    <workbookView xWindow="29017" yWindow="5587" windowWidth="18001" windowHeight="9308" xr2:uid="{22CB69B2-A3F5-47B7-95AB-E217747F9D07}"/>
  </bookViews>
  <sheets>
    <sheet name="Commande" sheetId="1" r:id="rId1"/>
    <sheet name="CGV" sheetId="2" r:id="rId2"/>
  </sheets>
  <definedNames>
    <definedName name="app">Commande!$E$1</definedName>
    <definedName name="Assist">Commande!#REF!</definedName>
    <definedName name="CCN_1">Commande!$L$44</definedName>
    <definedName name="CCN_2">Commande!$L$45</definedName>
    <definedName name="CCN_3">Commande!$L$46</definedName>
    <definedName name="CCN_4">Commande!$L$47</definedName>
    <definedName name="CCN_5">Commande!$L$48</definedName>
    <definedName name="CCN_6">Commande!$L$49</definedName>
    <definedName name="exercice">Commande!$F$1</definedName>
    <definedName name="L_fin">Commande!$C$20:$F$24</definedName>
    <definedName name="tva">Commande!$I$24</definedName>
    <definedName name="type">Commande!$G$1</definedName>
    <definedName name="_xlnm.Print_Area" localSheetId="0">Commande!$B$1:$J$51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5" i="1" s="1"/>
  <c r="M49" i="1"/>
  <c r="G34" i="1"/>
  <c r="A19" i="1" l="1"/>
  <c r="A20" i="1" s="1"/>
  <c r="L51" i="1"/>
  <c r="M16" i="1"/>
  <c r="M17" i="1" l="1"/>
  <c r="M15" i="1"/>
  <c r="B13" i="1" s="1"/>
  <c r="M48" i="1"/>
  <c r="M46" i="1"/>
  <c r="M47" i="1"/>
  <c r="I20" i="1"/>
  <c r="M45" i="1"/>
  <c r="M44" i="1"/>
  <c r="M40" i="1" l="1"/>
  <c r="B30" i="1" s="1"/>
  <c r="J36" i="1" l="1"/>
  <c r="B11" i="1" l="1"/>
  <c r="G2" i="1"/>
  <c r="L13" i="1" s="1"/>
  <c r="B2" i="1"/>
  <c r="O15" i="1" l="1"/>
  <c r="E25" i="1"/>
  <c r="E26" i="1" s="1"/>
  <c r="C25" i="1"/>
  <c r="D25" i="1"/>
  <c r="D26" i="1" s="1"/>
  <c r="O14" i="1"/>
  <c r="O13" i="1"/>
  <c r="L14" i="1"/>
  <c r="J3" i="1"/>
  <c r="I19" i="1"/>
  <c r="I26" i="1" s="1"/>
  <c r="C26" i="1" l="1"/>
  <c r="N29" i="1" l="1"/>
</calcChain>
</file>

<file path=xl/sharedStrings.xml><?xml version="1.0" encoding="utf-8"?>
<sst xmlns="http://schemas.openxmlformats.org/spreadsheetml/2006/main" count="119" uniqueCount="117">
  <si>
    <t>Bon de Commande</t>
  </si>
  <si>
    <t>Téléphone :</t>
  </si>
  <si>
    <t>Responsable de la commande :</t>
  </si>
  <si>
    <t>Adresse :</t>
  </si>
  <si>
    <t>Code Postal :</t>
  </si>
  <si>
    <t>Ville :</t>
  </si>
  <si>
    <t>Date de commande :</t>
  </si>
  <si>
    <t>Adresse électronique :</t>
  </si>
  <si>
    <t>Mode de paiement :</t>
  </si>
  <si>
    <t>1 à 5 FINESS</t>
  </si>
  <si>
    <t>6 à 10 FINESS</t>
  </si>
  <si>
    <t>11 à 20 FINESS</t>
  </si>
  <si>
    <t>Total TTC :</t>
  </si>
  <si>
    <t>FR76</t>
  </si>
  <si>
    <t>Code BIC (Bank Identification Code) - Code swift : AGRIFRPP835</t>
  </si>
  <si>
    <t>0085</t>
  </si>
  <si>
    <t>Vous recevrez une clé à utiliser pour chacun d'eux afin de déverrouiller les applications</t>
  </si>
  <si>
    <t>Par défaut les fichiers contiennent jusqu’à 1000 lignes de salariés.</t>
  </si>
  <si>
    <t>Nom / Raison sociale (pour la facture) :</t>
  </si>
  <si>
    <t>Aucune commande ne pourra être validée avant réception par courriel de ce bon de commande au format Excel</t>
  </si>
  <si>
    <t>Les fichiers seront accessibles au format ".xlsm" (Excel) par téléchargement sur le site Web du CIFO avec un identifiant et un mot de passe, adressés par courriel après règlement.</t>
  </si>
  <si>
    <t>CONDITIONS GENERALES DE VENTE </t>
  </si>
  <si>
    <t>ARTICLE PREMIER - Champ d’application </t>
  </si>
  <si>
    <t>- En cas de durée de validité</t>
  </si>
  <si>
    <t>Les présentes Conditions Générales de Vente sont communiquées sans délai à tout acheteur qui en fait la demande. </t>
  </si>
  <si>
    <r>
      <t xml:space="preserve">- </t>
    </r>
    <r>
      <rPr>
        <sz val="11"/>
        <color rgb="FF000000"/>
        <rFont val="Montserrat"/>
      </rPr>
      <t>En cas de Conditions Générales de Vente particulières </t>
    </r>
  </si>
  <si>
    <t>Conformément à la réglementation en vigueur, le Fournisseur se réserve le droit de déroger à certaines clauses des présentes Conditions Générales de Vente, en fonction des négociations menées avec l’acheteur, par l’établissement de Conditions de Vente Particulières. </t>
  </si>
  <si>
    <r>
      <t xml:space="preserve">- </t>
    </r>
    <r>
      <rPr>
        <sz val="11"/>
        <color rgb="FF000000"/>
        <rFont val="Montserrat"/>
      </rPr>
      <t>En cas de Conditions Générales de Vente différenciées </t>
    </r>
  </si>
  <si>
    <t>Le Fournisseur peut, en outre, être amené à établir des Conditions Générales de Vente Catégorielles, dérogatoires aux présentes Conditions Générales de Vente, en fonction du type de clientèle considérée, déterminée à partir de critères objectifs. Dans ce cas, les Conditions Générales de Vente Catégorielles s’appliquent à tous les opérateurs répondant à ces critères. </t>
  </si>
  <si>
    <t>ARTICLE 2 - Commandes et Tarifs </t>
  </si>
  <si>
    <t>2-1 </t>
  </si>
  <si>
    <t>Les ventes ne sont parfaites qu’après acceptation expresse et par écrit de la commande du client, par le Fournisseur, qui s’assurera notamment, de la disponibilité des produits demandés, matérialisée par un courriel. </t>
  </si>
  <si>
    <t>Les commandes doivent être confirmées par écrit, au moyen d’un bon de commande dûment complété par l’acheteur. </t>
  </si>
  <si>
    <t>2-2 </t>
  </si>
  <si>
    <t>Les éventuelles modifications demandées par l’acheteur ne pourront être prises en compte, dans la limite des possibilités du Fournisseur et à sa seule discrétion, que si elles sont notifiées par écrit. </t>
  </si>
  <si>
    <t>En tout état de cause, les modifications ne pourront être acceptées que si elles sont signifiées au Fournisseur 7 jours au moins avant la date prévue pour la livraison, après envoi par l’acheteur d’un nouveau bon de commande spécifique et ajustement éventuel du prix. </t>
  </si>
  <si>
    <t>2-3 </t>
  </si>
  <si>
    <t>- Si un acompte est versé à la commande </t>
  </si>
  <si>
    <t>En cas d’annulation de la commande par l’Acheteur après son acceptation par le Fournisseur, pour quelque raison que ce soit hormis la force majeure, l’acompte versé à la commande, tel que défini à l’article “ Livraisons ” des présentes Conditions Générales de Vente sera de plein droit acquis au Fournisseur et ne pourra donner lieu à un quelconque remboursement. </t>
  </si>
  <si>
    <t>- Si aucun acompte n’a été versé à la commande </t>
  </si>
  <si>
    <t>En cas d’annulation de la commande par l’Acheteur après son acceptation par le Fournisseur, pour quelque raison que ce soit hormis la force majeure, une somme correspondant à 5 % de la facture totale sera acquise au Fournisseur, à titre de dommages et intérêts, en réparation du préjudice ainsi subi. </t>
  </si>
  <si>
    <t>2-4 </t>
  </si>
  <si>
    <t>Les produits sont fournis aux tarifs en vigueur au jour de la passation de la commande, et, le cas échéant, dans la proposition commerciale spécifique adressée à l’Acquéreur. Ces tarifs sont fermes et non révisables pendant leur période de validité, telle qu’indiquée le Fournisseur. </t>
  </si>
  <si>
    <t>Des conditions tarifaires particulières peuvent être pratiquées en fonctions des spécificités demandées par l’Acquéreur concernant, notamment, les modalités et délais de livraison, ou les délais et conditions de règlement. Une offre commerciale particulière sera alors adressée à l’Acquéreur par le Fournisseur. </t>
  </si>
  <si>
    <t>ARTICLE 3 - Conditions de paiement </t>
  </si>
  <si>
    <t>- En cas de paiement au comptant à la livraison</t>
  </si>
  <si>
    <t>Le prix est payable comptant, en totalité au jour de la livraison des produits dans les conditions définies à </t>
  </si>
  <si>
    <t>l’article «Livraison» ci-après et comme indiqué sur la facture remise à l’Acheteur. </t>
  </si>
  <si>
    <t>- En cas de versement d’un acompte à la commande</t>
  </si>
  <si>
    <t>Un acompte correspondant à 10 % du prix total d’acquisition des produits susvisés est exigé lors de la passation de la commande. </t>
  </si>
  <si>
    <t>Le solde du prix est payable au comptant, au jour de la livraison, dans les conditions définies à l’article «Livraisons» ci-après. </t>
  </si>
  <si>
    <t>Le Fournisseur ne sera pas tenu de procéder à la livraison des produits commandés par l’Acheteur si celui-ci ne lui en paye pas le prix dans les conditions et selon les modalités ci-dessus indiquées. </t>
  </si>
  <si>
    <r>
      <t xml:space="preserve">- </t>
    </r>
    <r>
      <rPr>
        <sz val="11"/>
        <color rgb="FF000000"/>
        <rFont val="Montserrat"/>
      </rPr>
      <t>Paiement en un seul versement </t>
    </r>
  </si>
  <si>
    <t>Le prix est payable en totalité et en un seul versement sans délai à compter de la livraison, telle que définie à l’article «Livraisons» ci-après, arrêté d’un commun accord entre l’Acheteur et le Fournisseur lors de la négociation commerciale. </t>
  </si>
  <si>
    <r>
      <t xml:space="preserve">- </t>
    </r>
    <r>
      <rPr>
        <sz val="11"/>
        <color rgb="FF000000"/>
        <rFont val="Montserrat"/>
      </rPr>
      <t>Paiement selon un échéancier </t>
    </r>
  </si>
  <si>
    <t>Le prix est payable, selon l’échéancier convenu entre l’Acheteur et le Fournisseur, lors de la négociation commerciale, en fonction, notamment, du volume des produits commandés. Cet échéancier sera mentionné sur la facture qui sera adressée à l’Acheteur par le Fournisseur. </t>
  </si>
  <si>
    <t>- Défaut de paiement </t>
  </si>
  <si>
    <t>Le défaut de paiement à la date prévue entraînera de plein droit la facturation de pénalités de retard par jour de retard calculées sur la base d'un taux égal au taux d'intérêt appliqué par la banque centrale Européenne à son opération de refinancement la plus récente majorée de 10 points de pourcentage. Les pénalités de retard sont exigibles sans qu'un rappel soit nécessaire. Le paiement anticipé de la facture ne donnera lieu à aucun escompte. </t>
  </si>
  <si>
    <t>En cas de non respect des conditions de paiement figurant ci-dessus, le Fournisseur se réserve en outre le droit </t>
  </si>
  <si>
    <t>de suspendre ou d’annuler la livraison des commandes en cours de la part de l’Acquéreur. </t>
  </si>
  <si>
    <t>Enfin, une indemnité forfaitaire pour frais de recouvrement, d’un montant de 50 euros sera due, de plein droit et sans notification préalable par l’Acheteur en cas de retard de paiement. Le Fournisseur se réserve le droit de demander à l’Acheteur une indemnisation complémentaire si les frais de recouvrement effectivement engagés dépassaient ce montant, sur présentation des justificatifs. </t>
  </si>
  <si>
    <t>- Clause de réserve de propriété </t>
  </si>
  <si>
    <t>Le Fournisseur se réserve, jusqu’au complet paiement du prix par l’Acquéreur, un droit de propriété sur les produits vendus, lui permettant de reprendre possession desdits produits. Tout acompte versé par l’Acquéreur restera acquis au Fournisseur à titre d’indemnisation forfaitaire, sans préjudice de toutes autres actions qu’il serait en droit d’intenter de ce fait à l’encontre de l’Acquéreur. </t>
  </si>
  <si>
    <t>- Escompte</t>
  </si>
  <si>
    <t>Aucun escompte ne sera pratiqué par le Fournisseur pour paiement comptant, ou dans un délai inférieur à celui figurant aux présentes Conditions Générales de Vente, ou sur la facture émise par le Fournisseur. </t>
  </si>
  <si>
    <t>ARTICLE 4 - Rabais, Remises et Ristournes </t>
  </si>
  <si>
    <t>- Remises professionnelles</t>
  </si>
  <si>
    <t>ARTICLE 5 - Livraisons </t>
  </si>
  <si>
    <t>Les produits acquis par l’Acheteur seront livrés par voie électronique dans un délai maximum de 20 jours à compter de la réception par le Fournisseur du bon de commande correspondant dûment rempli (et accompagné du montant de la commande ou de l’acompte exigible à cette date le cas échéant). </t>
  </si>
  <si>
    <t>Ce délai ne constitue pas un délai de rigueur et le Fournisseur ne pourra voir sa responsabilité engagée à l’égard de l’Acheteur en cas de retard de livraison n’excédant pas 20 jours. </t>
  </si>
  <si>
    <t>En cas de retard supérieur à 20 jours, l’Acheteur pourra demander la résolution de la vente. Les acomptes déjà versés lui seront alors restitués par le Fournisseur. </t>
  </si>
  <si>
    <t>La responsabilité du Fournisseur ne pourra en aucun cas être engagée en cas de retard ou de suspension de la livraison imputable à l’Acquéreur ou en cas de force majeure. </t>
  </si>
  <si>
    <t>ARTICLE 6 - Transfert de propriété - Transfert des risques </t>
  </si>
  <si>
    <t>- Transfert immédiat des risques sans transfert de propriété</t>
  </si>
  <si>
    <t>Le transfert de propriété des produits du Fournisseur, au profit de l’Acquéreur, ne sera réalisé qu’après complet paiement du prix par ce dernier, et ce quelle que soit la date de livraison desdits produits. </t>
  </si>
  <si>
    <t>ARTICLE 7 - Responsabilité du Fournisseur - Garantie </t>
  </si>
  <si>
    <t>Les produits livrés par le Fournisseur bénéficient d’une garantie d’une durée de 1 an, à compter de la date de livraison, couvrant la non-conformité des produits à la commande et tout vice caché, provenant d’un défaut de matière, de conception ou de fabrication affectant les produits livrés et les rendant impropres à l’utilisation. </t>
  </si>
  <si>
    <t>Cette garantie est limitée au remplacement ou au remboursement des produits non conformes ou affectés d’un vice. </t>
  </si>
  <si>
    <t>Toute garantie est exclue en cas de mauvaise utilisation, négligence ou défaut d’entretien de la part de l’Acquéreur, comme en cas d’obsolescence du bien ou de force majeure. </t>
  </si>
  <si>
    <t>Afin de faire valoir ses droits, l’Acquéreur devra, sous peine de déchéance de toute action s’y rapportant, informer le Fournisseur, par écrit, de l’existence des vices dans un délai maximum de 1 mois à compter de leur découverte. </t>
  </si>
  <si>
    <t>Le Fournisseur remplacera les produits jugés défectueux après retour de ceux-ci par voie électronique. </t>
  </si>
  <si>
    <t>TOUS LES LITIGES AUXQUELS LE PRESENT CONTRAT POURRAIT DONNER LIEU, CONCERNANT TANT SA VALIDITE, SON INTERPRETATION, SON EXECUTION, SA RESILIATION, LEURS CONSEQUENCES ET LEURS SUITES SERONT SOUMIS AU TRIBUNAL DE MONTPELLIER. </t>
  </si>
  <si>
    <t>ARTICLE 9 - Droit applicable - Langue du contrat</t>
  </si>
  <si>
    <t>De convention expresse entre les parties, les présentes Conditions Générales de Vente et les opérations d’achat et de vente qui en découlent sont régies par le droit français. </t>
  </si>
  <si>
    <t>Elles sont rédigées en langue française. Dans le cas où elles seraient traduites en une ou plusieurs langues, seul le texte français ferait foi en cas de litige. </t>
  </si>
  <si>
    <t>ARTICLE 10 - Acceptation de l’Acheteur </t>
  </si>
  <si>
    <t>Les présentes conditions générales de vente ainsi que les tarifs et barèmes concernant les rabais, remises et ristournes ci-joints, sont expressément agréés et acceptés par l’Acheteur, qui déclare et reconnaît en avoir une parfaite connaissance, et renonce, de ce fait, à se prévaloir de tout document contradictoire et, notamment, ses propres conditions générales d’achat. </t>
  </si>
  <si>
    <t>ARTICLE 8 - Litiges Clause d’attribution de juridiction </t>
  </si>
  <si>
    <t>Conditions Générales de Ventes : cliquez ici</t>
  </si>
  <si>
    <t>Ces prix sont nets et TTC. </t>
  </si>
  <si>
    <t>Virement en précisant le nom de l'organisme</t>
  </si>
  <si>
    <t>CIFO SARL | 5, Boulevard des Arceaux - 34000 MONTPELLIER | contact@cifo.fr | RCS Montpellier 831 703 715 00035 | NAF : 8559A | www.cifo.fr</t>
  </si>
  <si>
    <t>Le règlement par virement uniquement (voir IBAN, ci-dessous). Aucun envoi sans règlement</t>
  </si>
  <si>
    <t>Le calcul du tarif est automatique en fonction du nombre de n° FINESS établissement et de Convention(s) collective(s) :</t>
  </si>
  <si>
    <t>Tarifs HT</t>
  </si>
  <si>
    <t>Tarifs TTC</t>
  </si>
  <si>
    <t>Nombre de FINESS :</t>
  </si>
  <si>
    <t>Nombre de CCN :</t>
  </si>
  <si>
    <t>Droit du travail &gt;</t>
  </si>
  <si>
    <t>BAD &gt;</t>
  </si>
  <si>
    <t>CCN66 &gt;</t>
  </si>
  <si>
    <t>CCN51 FEHAP &gt;</t>
  </si>
  <si>
    <t>CCN51 avant 2013 &gt;</t>
  </si>
  <si>
    <t>plusieurs Convention(s) collective(s)</t>
  </si>
  <si>
    <t xml:space="preserve">CCN : Choisir obligatoirement 1 ou </t>
  </si>
  <si>
    <t>© cifo 2024</t>
  </si>
  <si>
    <r>
      <rPr>
        <sz val="12"/>
        <color theme="1"/>
        <rFont val="Tahoma"/>
        <family val="2"/>
      </rPr>
      <t>Règlement par virement uniquement : merci de bien vouloir</t>
    </r>
    <r>
      <rPr>
        <sz val="12"/>
        <color theme="6"/>
        <rFont val="Tahoma"/>
        <family val="2"/>
      </rPr>
      <t xml:space="preserve"> </t>
    </r>
    <r>
      <rPr>
        <b/>
        <sz val="12"/>
        <color theme="6"/>
        <rFont val="Tahoma"/>
        <family val="2"/>
      </rPr>
      <t>retourner ce bon de commande par courriel au format Excel</t>
    </r>
    <r>
      <rPr>
        <b/>
        <sz val="12"/>
        <color theme="1"/>
        <rFont val="Tahoma"/>
        <family val="2"/>
      </rPr>
      <t xml:space="preserve"> </t>
    </r>
    <r>
      <rPr>
        <sz val="12"/>
        <color theme="1"/>
        <rFont val="Tahoma"/>
        <family val="2"/>
      </rPr>
      <t>à l'adresse :</t>
    </r>
    <r>
      <rPr>
        <sz val="12"/>
        <color theme="6"/>
        <rFont val="Tahoma"/>
        <family val="2"/>
      </rPr>
      <t xml:space="preserve"> </t>
    </r>
    <r>
      <rPr>
        <b/>
        <sz val="12"/>
        <color theme="8"/>
        <rFont val="Tahoma"/>
        <family val="2"/>
      </rPr>
      <t>contact@cifo.fr</t>
    </r>
  </si>
  <si>
    <t xml:space="preserve">OBLIGATOIRE : </t>
  </si>
  <si>
    <t>Saisissez dans ce tableau les n° FINESS des établissements concernés</t>
  </si>
  <si>
    <t>Les présentes conditions générales de vente s’appliquent à toutes les ventes conclues par CIFO SARL auprès des acheteurs professionnels, quelque soit les clauses pouvant figurer sur les documents du client, et notamment ses conditions générales d’achat, et concernent les produits suivants : </t>
  </si>
  <si>
    <t>Applications Excel édités par CIFO SARL </t>
  </si>
  <si>
    <t>Les produits sont fournis aux tarifs en vigueur. Ces tarifs sont fermes et disponibles sur le site internet de CIFO SARL. </t>
  </si>
  <si>
    <t xml:space="preserve">L’Acheteur pourra bénéficier d’un taux de remise qui pourra être revu dans le cadre de Conditions Particulières de Vente, lors de la négociation commerciale, en fonction de la nature et du volume des services rendus. </t>
  </si>
  <si>
    <t>Choisir le taux de TVA :</t>
  </si>
  <si>
    <t>IBAN (International Bank Account Number) - CIFO SARL - CA Languedoc (Montpellier)</t>
  </si>
  <si>
    <t>CA + ERRD*</t>
  </si>
  <si>
    <t>SAAD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</si>
</sst>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0#&quot; &quot;##&quot; &quot;##&quot; &quot;##&quot; &quot;##"/>
    <numFmt numFmtId="165" formatCode="#,##0.00\ &quot;€&quot;"/>
    <numFmt numFmtId="166" formatCode="[$-F800]dddd\,\ mmmm\ dd\,\ yyyy"/>
    <numFmt numFmtId="167" formatCode="00000"/>
    <numFmt numFmtId="168" formatCode="[$-40C]d\ mmmm\ yyyy;@"/>
  </numFmts>
  <fonts count="50" x14ac:knownFonts="1">
    <font>
      <sz val="11"/>
      <color theme="1"/>
      <name val="Calibri"/>
      <family val="2"/>
      <scheme val="minor"/>
    </font>
    <font>
      <b/>
      <i/>
      <sz val="24"/>
      <color theme="1"/>
      <name val="Tahoma"/>
      <family val="2"/>
    </font>
    <font>
      <sz val="20"/>
      <color theme="1"/>
      <name val="Tahoma"/>
      <family val="2"/>
    </font>
    <font>
      <sz val="11"/>
      <color theme="1"/>
      <name val="Tahoma"/>
      <family val="2"/>
    </font>
    <font>
      <b/>
      <sz val="22"/>
      <color theme="1"/>
      <name val="Tahoma"/>
      <family val="2"/>
    </font>
    <font>
      <sz val="10"/>
      <color theme="1"/>
      <name val="Tahoma"/>
      <family val="2"/>
    </font>
    <font>
      <sz val="9"/>
      <color theme="1"/>
      <name val="Tahoma"/>
      <family val="2"/>
    </font>
    <font>
      <b/>
      <sz val="14"/>
      <color theme="1"/>
      <name val="Tahoma"/>
      <family val="2"/>
    </font>
    <font>
      <i/>
      <sz val="11"/>
      <color theme="1"/>
      <name val="Tahoma"/>
      <family val="2"/>
    </font>
    <font>
      <b/>
      <sz val="10"/>
      <color theme="0"/>
      <name val="Tahoma"/>
      <family val="2"/>
    </font>
    <font>
      <sz val="10"/>
      <color theme="6"/>
      <name val="Tahoma"/>
      <family val="2"/>
    </font>
    <font>
      <sz val="10"/>
      <color theme="9"/>
      <name val="Tahoma"/>
      <family val="2"/>
    </font>
    <font>
      <sz val="10"/>
      <color theme="5"/>
      <name val="Tahoma"/>
      <family val="2"/>
    </font>
    <font>
      <i/>
      <sz val="10"/>
      <color theme="6"/>
      <name val="Tahoma"/>
      <family val="2"/>
    </font>
    <font>
      <i/>
      <sz val="10"/>
      <color theme="9"/>
      <name val="Tahoma"/>
      <family val="2"/>
    </font>
    <font>
      <i/>
      <sz val="10"/>
      <color theme="5"/>
      <name val="Tahoma"/>
      <family val="2"/>
    </font>
    <font>
      <sz val="10"/>
      <color theme="0"/>
      <name val="Tahoma"/>
      <family val="2"/>
    </font>
    <font>
      <b/>
      <sz val="10"/>
      <color theme="1"/>
      <name val="Tahoma"/>
      <family val="2"/>
    </font>
    <font>
      <u/>
      <sz val="11"/>
      <color theme="10"/>
      <name val="Calibri"/>
      <family val="2"/>
      <scheme val="minor"/>
    </font>
    <font>
      <sz val="9"/>
      <color theme="0"/>
      <name val="Tahoma"/>
      <family val="2"/>
    </font>
    <font>
      <sz val="14"/>
      <color theme="1"/>
      <name val="Tahoma"/>
      <family val="2"/>
    </font>
    <font>
      <b/>
      <sz val="12"/>
      <color theme="9"/>
      <name val="Tahoma"/>
      <family val="2"/>
    </font>
    <font>
      <b/>
      <sz val="22"/>
      <color theme="8"/>
      <name val="Tahoma"/>
      <family val="2"/>
    </font>
    <font>
      <b/>
      <sz val="11"/>
      <color theme="5"/>
      <name val="Tahoma"/>
      <family val="2"/>
    </font>
    <font>
      <sz val="12"/>
      <color theme="5"/>
      <name val="Tahoma"/>
      <family val="2"/>
    </font>
    <font>
      <sz val="12"/>
      <color theme="1"/>
      <name val="Tahoma"/>
      <family val="2"/>
    </font>
    <font>
      <b/>
      <sz val="12"/>
      <color theme="8"/>
      <name val="Tahoma"/>
      <family val="2"/>
    </font>
    <font>
      <b/>
      <i/>
      <sz val="12"/>
      <color theme="5"/>
      <name val="Tahoma"/>
      <family val="2"/>
    </font>
    <font>
      <b/>
      <i/>
      <sz val="11"/>
      <color theme="5"/>
      <name val="Tahoma"/>
      <family val="2"/>
    </font>
    <font>
      <b/>
      <sz val="12"/>
      <color theme="6"/>
      <name val="Tahoma"/>
      <family val="2"/>
    </font>
    <font>
      <sz val="12"/>
      <color theme="6"/>
      <name val="Tahoma"/>
      <family val="2"/>
    </font>
    <font>
      <b/>
      <i/>
      <sz val="11"/>
      <color theme="1"/>
      <name val="Tahoma"/>
      <family val="2"/>
    </font>
    <font>
      <b/>
      <u/>
      <sz val="14"/>
      <color theme="8"/>
      <name val="Tahoma"/>
      <family val="2"/>
    </font>
    <font>
      <b/>
      <sz val="12"/>
      <color theme="1"/>
      <name val="Tahoma"/>
      <family val="2"/>
    </font>
    <font>
      <b/>
      <i/>
      <sz val="18"/>
      <color theme="1"/>
      <name val="Tahoma"/>
      <family val="2"/>
    </font>
    <font>
      <i/>
      <sz val="10"/>
      <color theme="1"/>
      <name val="Tahoma"/>
      <family val="2"/>
    </font>
    <font>
      <i/>
      <sz val="12"/>
      <color theme="8"/>
      <name val="Tahoma"/>
      <family val="2"/>
    </font>
    <font>
      <sz val="12"/>
      <color rgb="FF000000"/>
      <name val="Montserrat"/>
    </font>
    <font>
      <sz val="11"/>
      <color rgb="FF000000"/>
      <name val="Montserrat"/>
    </font>
    <font>
      <sz val="9"/>
      <color rgb="FF000000"/>
      <name val="Montserrat"/>
    </font>
    <font>
      <b/>
      <u/>
      <sz val="12"/>
      <color theme="8"/>
      <name val="Calibri"/>
      <family val="2"/>
      <scheme val="minor"/>
    </font>
    <font>
      <b/>
      <sz val="10"/>
      <color theme="6"/>
      <name val="Tahoma"/>
      <family val="2"/>
    </font>
    <font>
      <b/>
      <sz val="10"/>
      <color theme="9"/>
      <name val="Tahoma"/>
      <family val="2"/>
    </font>
    <font>
      <b/>
      <sz val="10"/>
      <color theme="5"/>
      <name val="Tahoma"/>
      <family val="2"/>
    </font>
    <font>
      <b/>
      <sz val="11"/>
      <color theme="1"/>
      <name val="Tahoma"/>
      <family val="2"/>
    </font>
    <font>
      <b/>
      <sz val="14"/>
      <color theme="8"/>
      <name val="Tahoma"/>
      <family val="2"/>
    </font>
    <font>
      <sz val="11"/>
      <color theme="8"/>
      <name val="Tahoma"/>
      <family val="2"/>
    </font>
    <font>
      <sz val="11"/>
      <color rgb="FFFF0000"/>
      <name val="Tahoma"/>
      <family val="2"/>
    </font>
    <font>
      <sz val="11"/>
      <color theme="0"/>
      <name val="Tahoma"/>
      <family val="2"/>
    </font>
    <font>
      <sz val="11"/>
      <color theme="0"/>
      <name val="Calibri"/>
      <family val="2"/>
      <scheme val="minor"/>
    </font>
  </fonts>
  <fills count="9">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5"/>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theme="9"/>
      </left>
      <right/>
      <top style="thick">
        <color theme="9"/>
      </top>
      <bottom/>
      <diagonal/>
    </border>
    <border>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top/>
      <bottom style="thick">
        <color theme="9"/>
      </bottom>
      <diagonal/>
    </border>
    <border>
      <left/>
      <right style="thick">
        <color theme="9"/>
      </right>
      <top/>
      <bottom style="thick">
        <color theme="9"/>
      </bottom>
      <diagonal/>
    </border>
  </borders>
  <cellStyleXfs count="2">
    <xf numFmtId="0" fontId="0" fillId="0" borderId="0"/>
    <xf numFmtId="0" fontId="18" fillId="0" borderId="0" applyNumberFormat="0" applyFill="0" applyBorder="0" applyAlignment="0" applyProtection="0"/>
  </cellStyleXfs>
  <cellXfs count="118">
    <xf numFmtId="0" fontId="0" fillId="0" borderId="0" xfId="0"/>
    <xf numFmtId="165" fontId="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49" fontId="16" fillId="3" borderId="6" xfId="0" applyNumberFormat="1" applyFont="1" applyFill="1" applyBorder="1" applyAlignment="1" applyProtection="1">
      <alignment horizontal="center" vertical="center"/>
      <protection locked="0"/>
    </xf>
    <xf numFmtId="49" fontId="16" fillId="4" borderId="6" xfId="0" applyNumberFormat="1" applyFont="1" applyFill="1" applyBorder="1" applyAlignment="1" applyProtection="1">
      <alignment horizontal="center" vertical="center"/>
      <protection locked="0"/>
    </xf>
    <xf numFmtId="49" fontId="16" fillId="5" borderId="6" xfId="0" applyNumberFormat="1" applyFont="1" applyFill="1" applyBorder="1" applyAlignment="1" applyProtection="1">
      <alignment horizontal="center" vertical="center"/>
      <protection locked="0"/>
    </xf>
    <xf numFmtId="164" fontId="5" fillId="7" borderId="2" xfId="0" applyNumberFormat="1" applyFont="1" applyFill="1" applyBorder="1" applyAlignment="1" applyProtection="1">
      <alignment vertical="center"/>
      <protection locked="0"/>
    </xf>
    <xf numFmtId="167" fontId="5" fillId="7" borderId="2" xfId="0" applyNumberFormat="1" applyFont="1" applyFill="1" applyBorder="1" applyAlignment="1" applyProtection="1">
      <alignment horizontal="centerContinuous" vertical="center"/>
      <protection locked="0"/>
    </xf>
    <xf numFmtId="0" fontId="0" fillId="0" borderId="0" xfId="0" applyAlignment="1">
      <alignment wrapText="1"/>
    </xf>
    <xf numFmtId="0" fontId="0" fillId="0" borderId="16" xfId="0" applyBorder="1" applyAlignment="1">
      <alignment wrapText="1"/>
    </xf>
    <xf numFmtId="0" fontId="0" fillId="0" borderId="17" xfId="0" applyBorder="1"/>
    <xf numFmtId="0" fontId="37" fillId="0" borderId="18" xfId="0" applyFont="1" applyBorder="1" applyAlignment="1">
      <alignment horizontal="left" wrapText="1" indent="3"/>
    </xf>
    <xf numFmtId="0" fontId="0" fillId="0" borderId="19" xfId="0" applyBorder="1"/>
    <xf numFmtId="0" fontId="38" fillId="0" borderId="18" xfId="0" applyFont="1" applyBorder="1" applyAlignment="1">
      <alignment horizontal="left" wrapText="1" indent="3"/>
    </xf>
    <xf numFmtId="0" fontId="39" fillId="0" borderId="18" xfId="0" applyFont="1" applyBorder="1" applyAlignment="1">
      <alignment horizontal="left" wrapText="1" indent="3"/>
    </xf>
    <xf numFmtId="0" fontId="0" fillId="0" borderId="20" xfId="0" applyBorder="1" applyAlignment="1">
      <alignment wrapText="1"/>
    </xf>
    <xf numFmtId="0" fontId="0" fillId="0" borderId="21" xfId="0" applyBorder="1"/>
    <xf numFmtId="0" fontId="3" fillId="0" borderId="0" xfId="0" applyFont="1" applyProtection="1">
      <protection hidden="1"/>
    </xf>
    <xf numFmtId="0" fontId="2" fillId="0" borderId="0" xfId="0" applyFont="1" applyProtection="1">
      <protection hidden="1"/>
    </xf>
    <xf numFmtId="0" fontId="4" fillId="0" borderId="0" xfId="0" applyFont="1" applyAlignment="1" applyProtection="1">
      <alignment horizontal="right"/>
      <protection hidden="1"/>
    </xf>
    <xf numFmtId="0" fontId="4" fillId="0" borderId="0" xfId="0" applyFont="1" applyAlignment="1" applyProtection="1">
      <alignment horizontal="center"/>
      <protection hidden="1"/>
    </xf>
    <xf numFmtId="0" fontId="22" fillId="0" borderId="0" xfId="0" applyFont="1" applyAlignment="1" applyProtection="1">
      <alignment horizontal="left"/>
      <protection hidden="1"/>
    </xf>
    <xf numFmtId="0" fontId="1" fillId="0" borderId="0" xfId="0" applyFont="1" applyAlignment="1" applyProtection="1">
      <alignment horizontal="left"/>
      <protection hidden="1"/>
    </xf>
    <xf numFmtId="0" fontId="8" fillId="0" borderId="0" xfId="0" applyFont="1" applyAlignment="1" applyProtection="1">
      <alignment horizontal="left" vertical="center"/>
      <protection hidden="1"/>
    </xf>
    <xf numFmtId="0" fontId="34" fillId="0" borderId="0" xfId="0" applyFont="1" applyAlignment="1" applyProtection="1">
      <alignment horizontal="right" vertical="top"/>
      <protection hidden="1"/>
    </xf>
    <xf numFmtId="0" fontId="34" fillId="0" borderId="0" xfId="0" applyFont="1" applyAlignment="1" applyProtection="1">
      <alignment horizontal="left" vertical="top"/>
      <protection hidden="1"/>
    </xf>
    <xf numFmtId="0" fontId="34" fillId="0" borderId="0" xfId="0" applyFont="1" applyAlignment="1" applyProtection="1">
      <alignment horizontal="right" vertical="top" indent="1"/>
      <protection hidden="1"/>
    </xf>
    <xf numFmtId="165" fontId="13" fillId="0" borderId="0" xfId="0" applyNumberFormat="1" applyFont="1" applyAlignment="1" applyProtection="1">
      <alignment horizontal="center" vertical="center"/>
      <protection hidden="1"/>
    </xf>
    <xf numFmtId="8" fontId="14" fillId="0" borderId="0" xfId="0" applyNumberFormat="1" applyFont="1" applyAlignment="1" applyProtection="1">
      <alignment horizontal="center" vertical="center"/>
      <protection hidden="1"/>
    </xf>
    <xf numFmtId="8" fontId="15" fillId="0" borderId="0" xfId="0" applyNumberFormat="1" applyFont="1" applyAlignment="1" applyProtection="1">
      <alignment horizontal="centerContinuous" vertical="center"/>
      <protection hidden="1"/>
    </xf>
    <xf numFmtId="0" fontId="15" fillId="0" borderId="0" xfId="0" applyFont="1" applyAlignment="1" applyProtection="1">
      <alignment horizontal="centerContinuous" vertical="center"/>
      <protection hidden="1"/>
    </xf>
    <xf numFmtId="0" fontId="5" fillId="0" borderId="0" xfId="0" applyFont="1" applyProtection="1">
      <protection hidden="1"/>
    </xf>
    <xf numFmtId="0" fontId="7" fillId="0" borderId="0" xfId="0" applyFont="1" applyAlignment="1" applyProtection="1">
      <alignment horizontal="right" vertical="center"/>
      <protection hidden="1"/>
    </xf>
    <xf numFmtId="0" fontId="3" fillId="0" borderId="0" xfId="0" applyFont="1" applyAlignment="1" applyProtection="1">
      <alignment vertical="center"/>
      <protection hidden="1"/>
    </xf>
    <xf numFmtId="0" fontId="3" fillId="0" borderId="10" xfId="0" applyFont="1" applyBorder="1" applyProtection="1">
      <protection hidden="1"/>
    </xf>
    <xf numFmtId="49" fontId="20" fillId="8" borderId="15" xfId="0" applyNumberFormat="1" applyFont="1" applyFill="1" applyBorder="1" applyAlignment="1" applyProtection="1">
      <alignment horizontal="center" vertical="center"/>
      <protection hidden="1"/>
    </xf>
    <xf numFmtId="49" fontId="20" fillId="8" borderId="15" xfId="0" applyNumberFormat="1" applyFont="1" applyFill="1" applyBorder="1" applyAlignment="1" applyProtection="1">
      <alignment horizontal="center"/>
      <protection hidden="1"/>
    </xf>
    <xf numFmtId="0" fontId="3" fillId="0" borderId="11" xfId="0" applyFont="1" applyBorder="1" applyProtection="1">
      <protection hidden="1"/>
    </xf>
    <xf numFmtId="0" fontId="24" fillId="0" borderId="0" xfId="0" applyFont="1" applyAlignment="1" applyProtection="1">
      <alignment horizontal="centerContinuous"/>
      <protection hidden="1"/>
    </xf>
    <xf numFmtId="0" fontId="23" fillId="0" borderId="0" xfId="0" applyFont="1" applyAlignment="1" applyProtection="1">
      <alignment horizontal="centerContinuous"/>
      <protection hidden="1"/>
    </xf>
    <xf numFmtId="0" fontId="3" fillId="0" borderId="0" xfId="0" applyFont="1" applyAlignment="1" applyProtection="1">
      <alignment horizontal="centerContinuous"/>
      <protection hidden="1"/>
    </xf>
    <xf numFmtId="0" fontId="27" fillId="0" borderId="0" xfId="0" applyFont="1" applyAlignment="1" applyProtection="1">
      <alignment horizontal="centerContinuous"/>
      <protection hidden="1"/>
    </xf>
    <xf numFmtId="0" fontId="28" fillId="0" borderId="0" xfId="0" applyFont="1" applyAlignment="1" applyProtection="1">
      <alignment horizontal="centerContinuous"/>
      <protection hidden="1"/>
    </xf>
    <xf numFmtId="0" fontId="31" fillId="0" borderId="0" xfId="0" applyFont="1" applyAlignment="1" applyProtection="1">
      <alignment horizontal="centerContinuous"/>
      <protection hidden="1"/>
    </xf>
    <xf numFmtId="0" fontId="36" fillId="0" borderId="0" xfId="0" applyFont="1" applyAlignment="1" applyProtection="1">
      <alignment horizontal="centerContinuous"/>
      <protection hidden="1"/>
    </xf>
    <xf numFmtId="0" fontId="32" fillId="0" borderId="0" xfId="1" applyFont="1" applyAlignment="1" applyProtection="1">
      <alignment horizontal="center" vertical="center"/>
      <protection hidden="1"/>
    </xf>
    <xf numFmtId="0" fontId="3" fillId="0" borderId="0" xfId="0" applyFont="1" applyAlignment="1" applyProtection="1">
      <alignment horizontal="left"/>
      <protection hidden="1"/>
    </xf>
    <xf numFmtId="0" fontId="8" fillId="0" borderId="0" xfId="0" applyFont="1" applyProtection="1">
      <protection hidden="1"/>
    </xf>
    <xf numFmtId="0" fontId="5" fillId="0" borderId="0" xfId="0" applyFont="1" applyAlignment="1" applyProtection="1">
      <alignment horizontal="centerContinuous"/>
      <protection hidden="1"/>
    </xf>
    <xf numFmtId="0" fontId="1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2" fillId="0" borderId="5" xfId="0" applyFont="1" applyBorder="1" applyAlignment="1" applyProtection="1">
      <alignment horizontal="centerContinuous" vertical="center"/>
      <protection hidden="1"/>
    </xf>
    <xf numFmtId="0" fontId="5" fillId="7" borderId="1" xfId="0" applyFont="1" applyFill="1" applyBorder="1" applyAlignment="1" applyProtection="1">
      <alignment vertical="center"/>
      <protection locked="0"/>
    </xf>
    <xf numFmtId="0" fontId="5" fillId="7" borderId="3" xfId="0" applyFont="1" applyFill="1" applyBorder="1" applyAlignment="1">
      <alignment vertical="center"/>
    </xf>
    <xf numFmtId="0" fontId="19" fillId="6" borderId="1" xfId="0" applyFont="1" applyFill="1" applyBorder="1" applyAlignment="1" applyProtection="1">
      <alignment horizontal="centerContinuous" vertical="center"/>
      <protection hidden="1"/>
    </xf>
    <xf numFmtId="0" fontId="16" fillId="6" borderId="4" xfId="0" applyFont="1" applyFill="1" applyBorder="1" applyAlignment="1" applyProtection="1">
      <alignment horizontal="right" vertical="center"/>
      <protection hidden="1"/>
    </xf>
    <xf numFmtId="0" fontId="17" fillId="0" borderId="0" xfId="0" applyFont="1" applyAlignment="1" applyProtection="1">
      <alignment horizontal="centerContinuous"/>
      <protection hidden="1"/>
    </xf>
    <xf numFmtId="0" fontId="3" fillId="0" borderId="0" xfId="0" applyFont="1" applyAlignment="1" applyProtection="1">
      <alignment horizontal="centerContinuous" vertical="center"/>
      <protection hidden="1"/>
    </xf>
    <xf numFmtId="0" fontId="35" fillId="0" borderId="0" xfId="0" applyFont="1" applyAlignment="1" applyProtection="1">
      <alignment horizontal="right" vertical="center"/>
      <protection hidden="1"/>
    </xf>
    <xf numFmtId="8" fontId="41" fillId="0" borderId="0" xfId="0" applyNumberFormat="1" applyFont="1" applyAlignment="1" applyProtection="1">
      <alignment horizontal="center" vertical="center"/>
      <protection hidden="1"/>
    </xf>
    <xf numFmtId="8" fontId="42" fillId="0" borderId="0" xfId="0" applyNumberFormat="1" applyFont="1" applyAlignment="1" applyProtection="1">
      <alignment horizontal="center" vertical="center"/>
      <protection hidden="1"/>
    </xf>
    <xf numFmtId="8" fontId="43" fillId="0" borderId="0" xfId="0" applyNumberFormat="1" applyFont="1" applyAlignment="1" applyProtection="1">
      <alignment horizontal="centerContinuous" vertical="center"/>
      <protection hidden="1"/>
    </xf>
    <xf numFmtId="0" fontId="17" fillId="0" borderId="0" xfId="0" applyFont="1" applyAlignment="1" applyProtection="1">
      <alignment horizontal="right" vertical="center"/>
      <protection hidden="1"/>
    </xf>
    <xf numFmtId="0" fontId="35"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44" fillId="0" borderId="0" xfId="0" applyFont="1" applyAlignment="1" applyProtection="1">
      <alignment horizontal="centerContinuous"/>
      <protection hidden="1"/>
    </xf>
    <xf numFmtId="0" fontId="3" fillId="0" borderId="22" xfId="0" applyFont="1" applyBorder="1" applyAlignment="1" applyProtection="1">
      <alignment vertical="center"/>
      <protection hidden="1"/>
    </xf>
    <xf numFmtId="0" fontId="3" fillId="0" borderId="23" xfId="0" applyFont="1" applyBorder="1" applyAlignment="1" applyProtection="1">
      <alignment vertical="center"/>
      <protection hidden="1"/>
    </xf>
    <xf numFmtId="0" fontId="3" fillId="0" borderId="23" xfId="0" applyFont="1" applyBorder="1" applyProtection="1">
      <protection hidden="1"/>
    </xf>
    <xf numFmtId="0" fontId="3" fillId="0" borderId="24" xfId="0" applyFont="1" applyBorder="1" applyProtection="1">
      <protection hidden="1"/>
    </xf>
    <xf numFmtId="0" fontId="21" fillId="0" borderId="25" xfId="0" applyFont="1" applyBorder="1" applyAlignment="1" applyProtection="1">
      <alignment horizontal="centerContinuous" vertical="center"/>
      <protection hidden="1"/>
    </xf>
    <xf numFmtId="0" fontId="3" fillId="0" borderId="0" xfId="0" applyFont="1" applyAlignment="1" applyProtection="1">
      <alignment horizontal="right" vertical="center"/>
      <protection hidden="1"/>
    </xf>
    <xf numFmtId="0" fontId="3" fillId="0" borderId="0" xfId="0" applyFont="1" applyAlignment="1" applyProtection="1">
      <alignment horizontal="left" vertical="center"/>
      <protection hidden="1"/>
    </xf>
    <xf numFmtId="0" fontId="3" fillId="0" borderId="26" xfId="0" applyFont="1" applyBorder="1" applyProtection="1">
      <protection hidden="1"/>
    </xf>
    <xf numFmtId="0" fontId="21" fillId="0" borderId="0" xfId="0" applyFont="1" applyAlignment="1" applyProtection="1">
      <alignment horizontal="centerContinuous" vertical="center"/>
      <protection hidden="1"/>
    </xf>
    <xf numFmtId="0" fontId="3" fillId="0" borderId="27" xfId="0" applyFont="1" applyBorder="1" applyAlignment="1" applyProtection="1">
      <alignment vertical="center"/>
      <protection hidden="1"/>
    </xf>
    <xf numFmtId="0" fontId="3" fillId="0" borderId="28" xfId="0" applyFont="1" applyBorder="1" applyAlignment="1" applyProtection="1">
      <alignment vertical="center"/>
      <protection hidden="1"/>
    </xf>
    <xf numFmtId="0" fontId="3" fillId="0" borderId="28" xfId="0" applyFont="1" applyBorder="1" applyProtection="1">
      <protection hidden="1"/>
    </xf>
    <xf numFmtId="0" fontId="3" fillId="0" borderId="29" xfId="0" applyFont="1" applyBorder="1" applyProtection="1">
      <protection hidden="1"/>
    </xf>
    <xf numFmtId="0" fontId="8" fillId="0" borderId="0" xfId="0" applyFont="1" applyAlignment="1" applyProtection="1">
      <alignment vertical="center" wrapText="1"/>
      <protection hidden="1"/>
    </xf>
    <xf numFmtId="0" fontId="5" fillId="7" borderId="3" xfId="0" applyFont="1" applyFill="1" applyBorder="1" applyAlignment="1" applyProtection="1">
      <alignment horizontal="left" vertical="center"/>
      <protection hidden="1"/>
    </xf>
    <xf numFmtId="0" fontId="5" fillId="7" borderId="2" xfId="0" applyFont="1" applyFill="1" applyBorder="1" applyAlignment="1" applyProtection="1">
      <alignment horizontal="left" vertical="center"/>
      <protection hidden="1"/>
    </xf>
    <xf numFmtId="0" fontId="5" fillId="7" borderId="2" xfId="0" applyFont="1" applyFill="1" applyBorder="1" applyAlignment="1" applyProtection="1">
      <alignment vertical="center"/>
      <protection hidden="1"/>
    </xf>
    <xf numFmtId="0" fontId="5" fillId="7" borderId="3" xfId="0" applyFont="1" applyFill="1" applyBorder="1" applyAlignment="1" applyProtection="1">
      <alignment vertical="center"/>
      <protection hidden="1"/>
    </xf>
    <xf numFmtId="166" fontId="5" fillId="7" borderId="2" xfId="0" applyNumberFormat="1" applyFont="1" applyFill="1" applyBorder="1" applyAlignment="1" applyProtection="1">
      <alignment horizontal="centerContinuous" vertical="center"/>
      <protection locked="0" hidden="1"/>
    </xf>
    <xf numFmtId="0" fontId="45" fillId="0" borderId="0" xfId="0" applyFont="1" applyAlignment="1" applyProtection="1">
      <alignment horizontal="centerContinuous" vertical="center"/>
      <protection hidden="1"/>
    </xf>
    <xf numFmtId="0" fontId="46" fillId="0" borderId="0" xfId="0" applyFont="1" applyProtection="1">
      <protection hidden="1"/>
    </xf>
    <xf numFmtId="0" fontId="46" fillId="0" borderId="0" xfId="0" applyFont="1" applyAlignment="1" applyProtection="1">
      <alignment vertical="center"/>
      <protection hidden="1"/>
    </xf>
    <xf numFmtId="0" fontId="47" fillId="0" borderId="0" xfId="0" applyFont="1" applyProtection="1">
      <protection locked="0" hidden="1"/>
    </xf>
    <xf numFmtId="0" fontId="47" fillId="0" borderId="0" xfId="0" applyFont="1" applyProtection="1">
      <protection hidden="1"/>
    </xf>
    <xf numFmtId="0" fontId="47" fillId="0" borderId="0" xfId="0" applyFont="1" applyAlignment="1" applyProtection="1">
      <alignment vertical="center"/>
      <protection locked="0" hidden="1"/>
    </xf>
    <xf numFmtId="0" fontId="47" fillId="0" borderId="0" xfId="0" applyFont="1" applyAlignment="1" applyProtection="1">
      <alignment vertical="center"/>
      <protection hidden="1"/>
    </xf>
    <xf numFmtId="10" fontId="3" fillId="0" borderId="0" xfId="0" applyNumberFormat="1" applyFont="1" applyAlignment="1" applyProtection="1">
      <alignment horizontal="center" vertical="center"/>
      <protection locked="0" hidden="1"/>
    </xf>
    <xf numFmtId="0" fontId="48" fillId="0" borderId="0" xfId="0" applyFont="1" applyProtection="1">
      <protection locked="0" hidden="1"/>
    </xf>
    <xf numFmtId="0" fontId="48" fillId="0" borderId="0" xfId="0" applyFont="1" applyAlignment="1" applyProtection="1">
      <alignment vertical="center"/>
      <protection locked="0" hidden="1"/>
    </xf>
    <xf numFmtId="165" fontId="48" fillId="0" borderId="0" xfId="0" applyNumberFormat="1" applyFont="1" applyProtection="1">
      <protection locked="0" hidden="1"/>
    </xf>
    <xf numFmtId="0" fontId="18" fillId="7" borderId="1" xfId="1" applyFill="1" applyBorder="1" applyAlignment="1" applyProtection="1">
      <alignment horizontal="left" vertical="center"/>
      <protection locked="0"/>
    </xf>
    <xf numFmtId="0" fontId="8" fillId="0" borderId="0" xfId="0" applyFont="1" applyAlignment="1" applyProtection="1">
      <alignment horizontal="centerContinuous" vertical="center" wrapText="1"/>
      <protection hidden="1"/>
    </xf>
    <xf numFmtId="0" fontId="5" fillId="0" borderId="0" xfId="0" applyFont="1" applyAlignment="1" applyProtection="1">
      <alignment horizontal="centerContinuous" vertical="center"/>
      <protection hidden="1"/>
    </xf>
    <xf numFmtId="0" fontId="7" fillId="0" borderId="0" xfId="0" applyFont="1" applyAlignment="1" applyProtection="1">
      <alignment horizontal="centerContinuous"/>
      <protection hidden="1"/>
    </xf>
    <xf numFmtId="0" fontId="6" fillId="0" borderId="0" xfId="0" applyFont="1" applyAlignment="1" applyProtection="1">
      <alignment horizontal="centerContinuous"/>
      <protection hidden="1"/>
    </xf>
    <xf numFmtId="0" fontId="9" fillId="2" borderId="0" xfId="0" applyFont="1" applyFill="1" applyAlignment="1" applyProtection="1">
      <alignment horizontal="centerContinuous" vertical="center" wrapText="1"/>
      <protection hidden="1"/>
    </xf>
    <xf numFmtId="166" fontId="49" fillId="0" borderId="0" xfId="0" applyNumberFormat="1" applyFont="1"/>
    <xf numFmtId="168" fontId="9" fillId="0" borderId="0" xfId="0" applyNumberFormat="1" applyFont="1" applyAlignment="1" applyProtection="1">
      <alignment horizontal="left"/>
      <protection hidden="1"/>
    </xf>
    <xf numFmtId="0" fontId="9" fillId="0" borderId="0" xfId="0" applyFont="1" applyAlignment="1" applyProtection="1">
      <alignment horizontal="left"/>
      <protection hidden="1"/>
    </xf>
    <xf numFmtId="0" fontId="48" fillId="0" borderId="0" xfId="0" applyFont="1" applyProtection="1">
      <protection hidden="1"/>
    </xf>
    <xf numFmtId="0" fontId="48" fillId="0" borderId="0" xfId="0" applyFont="1" applyAlignment="1" applyProtection="1">
      <alignment vertical="center"/>
      <protection hidden="1"/>
    </xf>
    <xf numFmtId="0" fontId="16" fillId="6" borderId="4" xfId="0" applyFont="1" applyFill="1" applyBorder="1" applyAlignment="1" applyProtection="1">
      <alignment horizontal="right" vertical="center"/>
      <protection hidden="1"/>
    </xf>
    <xf numFmtId="0" fontId="6" fillId="7" borderId="3" xfId="0" applyFont="1" applyFill="1" applyBorder="1" applyAlignment="1" applyProtection="1">
      <alignment horizontal="center" vertical="center"/>
      <protection hidden="1"/>
    </xf>
    <xf numFmtId="0" fontId="6" fillId="7" borderId="2" xfId="0" applyFont="1" applyFill="1" applyBorder="1" applyAlignment="1" applyProtection="1">
      <alignment horizontal="center" vertical="center"/>
      <protection hidden="1"/>
    </xf>
    <xf numFmtId="0" fontId="40" fillId="0" borderId="0" xfId="1"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20" fillId="0" borderId="9"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cellXfs>
  <cellStyles count="2">
    <cellStyle name="Lien hypertexte" xfId="1" builtinId="8"/>
    <cellStyle name="Normal" xfId="0" builtinId="0"/>
  </cellStyles>
  <dxfs count="10">
    <dxf>
      <font>
        <b/>
        <i val="0"/>
        <color theme="8"/>
      </font>
    </dxf>
    <dxf>
      <font>
        <b/>
        <i val="0"/>
        <color theme="8"/>
      </font>
    </dxf>
    <dxf>
      <font>
        <b/>
        <i val="0"/>
        <color theme="8"/>
      </font>
    </dxf>
    <dxf>
      <font>
        <b/>
        <i val="0"/>
        <color theme="8"/>
      </font>
    </dxf>
    <dxf>
      <font>
        <color theme="6"/>
      </font>
    </dxf>
    <dxf>
      <font>
        <color theme="8"/>
      </font>
    </dxf>
    <dxf>
      <font>
        <color theme="5"/>
      </font>
    </dxf>
    <dxf>
      <font>
        <b/>
        <i val="0"/>
        <color theme="8"/>
      </font>
    </dxf>
    <dxf>
      <font>
        <b/>
        <i val="0"/>
        <color theme="8"/>
      </font>
    </dxf>
    <dxf>
      <font>
        <color theme="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CCN_2" lockText="1"/>
</file>

<file path=xl/ctrlProps/ctrlProp2.xml><?xml version="1.0" encoding="utf-8"?>
<formControlPr xmlns="http://schemas.microsoft.com/office/spreadsheetml/2009/9/main" objectType="CheckBox" fmlaLink="CCN_5" lockText="1"/>
</file>

<file path=xl/ctrlProps/ctrlProp3.xml><?xml version="1.0" encoding="utf-8"?>
<formControlPr xmlns="http://schemas.microsoft.com/office/spreadsheetml/2009/9/main" objectType="CheckBox" fmlaLink="CCN_3" lockText="1"/>
</file>

<file path=xl/ctrlProps/ctrlProp4.xml><?xml version="1.0" encoding="utf-8"?>
<formControlPr xmlns="http://schemas.microsoft.com/office/spreadsheetml/2009/9/main" objectType="CheckBox" fmlaLink="CCN_6" lockText="1"/>
</file>

<file path=xl/ctrlProps/ctrlProp5.xml><?xml version="1.0" encoding="utf-8"?>
<formControlPr xmlns="http://schemas.microsoft.com/office/spreadsheetml/2009/9/main" objectType="CheckBox" checked="Checked" fmlaLink="CCN_1" lockText="1"/>
</file>

<file path=xl/ctrlProps/ctrlProp6.xml><?xml version="1.0" encoding="utf-8"?>
<formControlPr xmlns="http://schemas.microsoft.com/office/spreadsheetml/2009/9/main" objectType="CheckBox" fmlaLink="CCN_4"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mmande!A1"/></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47625</xdr:colOff>
          <xdr:row>30</xdr:row>
          <xdr:rowOff>114300</xdr:rowOff>
        </xdr:from>
        <xdr:to>
          <xdr:col>7</xdr:col>
          <xdr:colOff>371475</xdr:colOff>
          <xdr:row>32</xdr:row>
          <xdr:rowOff>42863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57150</xdr:rowOff>
        </xdr:from>
        <xdr:to>
          <xdr:col>7</xdr:col>
          <xdr:colOff>371475</xdr:colOff>
          <xdr:row>34</xdr:row>
          <xdr:rowOff>71438</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71438</xdr:colOff>
          <xdr:row>30</xdr:row>
          <xdr:rowOff>119063</xdr:rowOff>
        </xdr:from>
        <xdr:to>
          <xdr:col>9</xdr:col>
          <xdr:colOff>404813</xdr:colOff>
          <xdr:row>32</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71438</xdr:colOff>
          <xdr:row>32</xdr:row>
          <xdr:rowOff>57150</xdr:rowOff>
        </xdr:from>
        <xdr:to>
          <xdr:col>9</xdr:col>
          <xdr:colOff>404813</xdr:colOff>
          <xdr:row>34</xdr:row>
          <xdr:rowOff>71438</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52388</xdr:colOff>
          <xdr:row>30</xdr:row>
          <xdr:rowOff>114300</xdr:rowOff>
        </xdr:from>
        <xdr:to>
          <xdr:col>5</xdr:col>
          <xdr:colOff>376238</xdr:colOff>
          <xdr:row>32</xdr:row>
          <xdr:rowOff>42863</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52388</xdr:colOff>
          <xdr:row>32</xdr:row>
          <xdr:rowOff>57150</xdr:rowOff>
        </xdr:from>
        <xdr:to>
          <xdr:col>5</xdr:col>
          <xdr:colOff>376238</xdr:colOff>
          <xdr:row>34</xdr:row>
          <xdr:rowOff>71438</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774701</xdr:colOff>
      <xdr:row>0</xdr:row>
      <xdr:rowOff>73025</xdr:rowOff>
    </xdr:from>
    <xdr:to>
      <xdr:col>1</xdr:col>
      <xdr:colOff>1204912</xdr:colOff>
      <xdr:row>1</xdr:row>
      <xdr:rowOff>95156</xdr:rowOff>
    </xdr:to>
    <xdr:pic>
      <xdr:nvPicPr>
        <xdr:cNvPr id="2" name="Image 4" descr="Cochez cette case pour souscrire à l'assistanc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701" y="73025"/>
          <a:ext cx="1206499" cy="5745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201480</xdr:colOff>
      <xdr:row>0</xdr:row>
      <xdr:rowOff>177800</xdr:rowOff>
    </xdr:from>
    <xdr:to>
      <xdr:col>5</xdr:col>
      <xdr:colOff>750144</xdr:colOff>
      <xdr:row>4</xdr:row>
      <xdr:rowOff>393700</xdr:rowOff>
    </xdr:to>
    <xdr:pic>
      <xdr:nvPicPr>
        <xdr:cNvPr id="2" name="Image 4" descr="Cochez cette case pour souscrire à l'assistance">
          <a:hlinkClick xmlns:r="http://schemas.openxmlformats.org/officeDocument/2006/relationships" r:id="rId1" tooltip="Retour au bon de command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19080" y="177800"/>
          <a:ext cx="2199664"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CIFO">
  <a:themeElements>
    <a:clrScheme name="cifo">
      <a:dk1>
        <a:sysClr val="windowText" lastClr="000000"/>
      </a:dk1>
      <a:lt1>
        <a:sysClr val="window" lastClr="FFFFFF"/>
      </a:lt1>
      <a:dk2>
        <a:srgbClr val="1F497D"/>
      </a:dk2>
      <a:lt2>
        <a:srgbClr val="EEECE1"/>
      </a:lt2>
      <a:accent1>
        <a:srgbClr val="4F81BD"/>
      </a:accent1>
      <a:accent2>
        <a:srgbClr val="BF392A"/>
      </a:accent2>
      <a:accent3>
        <a:srgbClr val="95C440"/>
      </a:accent3>
      <a:accent4>
        <a:srgbClr val="8064A2"/>
      </a:accent4>
      <a:accent5>
        <a:srgbClr val="14A0BE"/>
      </a:accent5>
      <a:accent6>
        <a:srgbClr val="EDA337"/>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A907B-FCFC-41A8-99E6-7FCF6E78D9BB}">
  <sheetPr codeName="Feuil1">
    <pageSetUpPr fitToPage="1"/>
  </sheetPr>
  <dimension ref="A1:X52"/>
  <sheetViews>
    <sheetView showGridLines="0" tabSelected="1" topLeftCell="A30" zoomScaleNormal="100" workbookViewId="0">
      <selection activeCell="G1" sqref="G1"/>
    </sheetView>
  </sheetViews>
  <sheetFormatPr baseColWidth="10" defaultColWidth="10.86328125" defaultRowHeight="13.5" x14ac:dyDescent="0.35"/>
  <cols>
    <col min="1" max="1" width="10.86328125" style="17"/>
    <col min="2" max="6" width="17.86328125" style="17" customWidth="1"/>
    <col min="7" max="7" width="18.53125" style="17" customWidth="1"/>
    <col min="8" max="8" width="17.86328125" style="17" customWidth="1"/>
    <col min="9" max="9" width="19.1328125" style="17" customWidth="1"/>
    <col min="10" max="10" width="20.86328125" style="17" customWidth="1"/>
    <col min="11" max="12" width="10.86328125" style="93"/>
    <col min="13" max="13" width="25.19921875" style="93" customWidth="1"/>
    <col min="14" max="16" width="10.86328125" style="93"/>
    <col min="17" max="17" width="10.86328125" style="88"/>
    <col min="18" max="20" width="10.86328125" style="89"/>
    <col min="21" max="24" width="10.86328125" style="86"/>
    <col min="25" max="16384" width="10.86328125" style="17"/>
  </cols>
  <sheetData>
    <row r="1" spans="1:24" ht="43.5" customHeight="1" x14ac:dyDescent="0.7">
      <c r="C1" s="18"/>
      <c r="D1" s="18"/>
      <c r="E1" s="19" t="s">
        <v>115</v>
      </c>
      <c r="F1" s="20">
        <v>2024</v>
      </c>
      <c r="G1" s="21" t="s">
        <v>116</v>
      </c>
      <c r="H1" s="18"/>
      <c r="I1" s="22" t="s">
        <v>0</v>
      </c>
    </row>
    <row r="2" spans="1:24" ht="30.95" customHeight="1" x14ac:dyDescent="0.35">
      <c r="B2" s="23" t="str">
        <f>IF(app="BP + EPRD*","* applications Budget Prévisionnel et EPRD incluses",IF(app="CA + ERRD*","* applications Compte Administratif et ERRD incluses",""))</f>
        <v>* applications Compte Administratif et ERRD incluses</v>
      </c>
      <c r="D2" s="24"/>
      <c r="E2" s="25"/>
      <c r="G2" s="26" t="str">
        <f>IF(app="BP","Budget Prévisionnel "&amp;exercice,IF(app="CA","Compte Administratif "&amp;exercice,""))</f>
        <v/>
      </c>
    </row>
    <row r="3" spans="1:24" ht="25.5" customHeight="1" x14ac:dyDescent="0.35">
      <c r="B3" s="107" t="s">
        <v>18</v>
      </c>
      <c r="C3" s="107"/>
      <c r="D3" s="52"/>
      <c r="E3" s="53"/>
      <c r="F3" s="83"/>
      <c r="G3" s="83"/>
      <c r="H3" s="82"/>
      <c r="I3" s="55" t="s">
        <v>6</v>
      </c>
      <c r="J3" s="84">
        <f ca="1">TODAY()</f>
        <v>45667</v>
      </c>
    </row>
    <row r="4" spans="1:24" ht="25.5" customHeight="1" x14ac:dyDescent="0.35">
      <c r="B4" s="107" t="s">
        <v>3</v>
      </c>
      <c r="C4" s="107"/>
      <c r="D4" s="52"/>
      <c r="E4" s="53"/>
      <c r="F4" s="83"/>
      <c r="G4" s="83"/>
      <c r="H4" s="82"/>
      <c r="I4" s="55" t="s">
        <v>4</v>
      </c>
      <c r="J4" s="7"/>
    </row>
    <row r="5" spans="1:24" ht="25.5" customHeight="1" x14ac:dyDescent="0.35">
      <c r="B5" s="107" t="s">
        <v>5</v>
      </c>
      <c r="C5" s="107" t="s">
        <v>5</v>
      </c>
      <c r="D5" s="52"/>
      <c r="E5" s="53"/>
      <c r="F5" s="83"/>
      <c r="G5" s="83"/>
      <c r="H5" s="82"/>
      <c r="I5" s="55" t="s">
        <v>1</v>
      </c>
      <c r="J5" s="6"/>
    </row>
    <row r="6" spans="1:24" ht="25.5" customHeight="1" x14ac:dyDescent="0.35">
      <c r="B6" s="107" t="s">
        <v>2</v>
      </c>
      <c r="C6" s="107" t="s">
        <v>5</v>
      </c>
      <c r="D6" s="52"/>
      <c r="E6" s="53"/>
      <c r="F6" s="82"/>
      <c r="G6" s="55" t="s">
        <v>7</v>
      </c>
      <c r="H6" s="96"/>
      <c r="I6" s="80"/>
      <c r="J6" s="81"/>
    </row>
    <row r="7" spans="1:24" x14ac:dyDescent="0.35">
      <c r="B7" s="31"/>
      <c r="C7" s="31"/>
      <c r="D7" s="31"/>
      <c r="E7" s="31"/>
      <c r="F7" s="31"/>
      <c r="G7" s="31"/>
      <c r="H7" s="31"/>
      <c r="I7" s="31"/>
      <c r="J7" s="31"/>
    </row>
    <row r="8" spans="1:24" ht="17.25" customHeight="1" x14ac:dyDescent="0.35">
      <c r="E8" s="54" t="s">
        <v>8</v>
      </c>
      <c r="F8" s="54"/>
      <c r="G8" s="108" t="s">
        <v>90</v>
      </c>
      <c r="H8" s="109"/>
      <c r="I8" s="31"/>
      <c r="J8" s="31"/>
    </row>
    <row r="9" spans="1:24" ht="24" customHeight="1" x14ac:dyDescent="0.4">
      <c r="B9" s="38" t="s">
        <v>106</v>
      </c>
      <c r="C9" s="39"/>
      <c r="D9" s="39"/>
      <c r="E9" s="39"/>
      <c r="F9" s="39"/>
      <c r="G9" s="39"/>
      <c r="H9" s="39"/>
      <c r="I9" s="40"/>
      <c r="J9" s="40"/>
    </row>
    <row r="10" spans="1:24" ht="15" x14ac:dyDescent="0.4">
      <c r="B10" s="41" t="s">
        <v>19</v>
      </c>
      <c r="C10" s="42"/>
      <c r="D10" s="42"/>
      <c r="E10" s="42"/>
      <c r="F10" s="42"/>
      <c r="G10" s="42"/>
      <c r="H10" s="42"/>
      <c r="I10" s="43"/>
      <c r="J10" s="43"/>
    </row>
    <row r="11" spans="1:24" ht="15" x14ac:dyDescent="0.4">
      <c r="B11" s="44" t="str">
        <f>IF(LEFT(G8,3)="Chè","La validation de la commande peut varier en fonction des délais postaux et de traitement bancaire","Pour un envoi plus rapide de vos identifiants, vous pouvez transmettre votre preuve de règlement par courriel")</f>
        <v>Pour un envoi plus rapide de vos identifiants, vous pouvez transmettre votre preuve de règlement par courriel</v>
      </c>
      <c r="C11" s="42"/>
      <c r="D11" s="42"/>
      <c r="E11" s="42"/>
      <c r="F11" s="42"/>
      <c r="G11" s="42"/>
      <c r="H11" s="42"/>
      <c r="I11" s="43"/>
      <c r="J11" s="43"/>
    </row>
    <row r="12" spans="1:24" ht="17.25" x14ac:dyDescent="0.35">
      <c r="A12" s="105">
        <v>90</v>
      </c>
      <c r="J12" s="45"/>
    </row>
    <row r="13" spans="1:24" ht="17.25" x14ac:dyDescent="0.45">
      <c r="A13" s="105">
        <v>15</v>
      </c>
      <c r="B13" s="99" t="str">
        <f>"Achat de l'Application "&amp;app&amp;" "&amp;exercice&amp;" "&amp;type&amp;" (Assistance incluse, jusqu'au "&amp;TEXT(M15,"JJJJ JJ MMMM AAAA")&amp;")."</f>
        <v>Achat de l'Application CA + ERRD* 2024 SAAD (Assistance incluse, jusqu'au mercredi 30 avril 2025).</v>
      </c>
      <c r="C13" s="40"/>
      <c r="D13" s="100"/>
      <c r="E13" s="48"/>
      <c r="F13" s="48"/>
      <c r="G13" s="99"/>
      <c r="H13" s="48"/>
      <c r="I13" s="48"/>
      <c r="J13" s="48"/>
      <c r="L13" s="94" t="str">
        <f>IF($G$2="",114,105)/1.2&amp;",00€"&amp;" + "&amp;IF($G$2="",114,105)/1.2/2&amp;",00€"</f>
        <v>95,00€ + 47,5,00€</v>
      </c>
      <c r="M13" s="94"/>
      <c r="N13" s="94"/>
      <c r="O13" s="94" t="str">
        <f>IF($G$2="",84,54)/1.2&amp;",00€"&amp;" + "&amp;IF($G$2="",84,54)/1.2/2&amp;",00€"</f>
        <v>70,00€ + 35,00€</v>
      </c>
      <c r="P13" s="94"/>
      <c r="Q13" s="90"/>
      <c r="R13" s="91"/>
    </row>
    <row r="14" spans="1:24" s="33" customFormat="1" ht="27" customHeight="1" x14ac:dyDescent="0.45">
      <c r="A14" s="106">
        <f>A12+(A13*A17)</f>
        <v>315</v>
      </c>
      <c r="B14" s="97" t="s">
        <v>93</v>
      </c>
      <c r="C14" s="97"/>
      <c r="D14" s="97"/>
      <c r="E14" s="97"/>
      <c r="F14" s="98"/>
      <c r="G14" s="97"/>
      <c r="H14" s="97"/>
      <c r="I14" s="97"/>
      <c r="J14" s="79"/>
      <c r="K14" s="94"/>
      <c r="L14" s="94" t="str">
        <f>IF($G$2="",186,120)/1.2&amp;",00€"&amp;" + "&amp;IF($G$2="",186,120)/1.2/2&amp;",00€"</f>
        <v>155,00€ + 77,5,00€</v>
      </c>
      <c r="M14" s="94"/>
      <c r="N14" s="94"/>
      <c r="O14" s="94" t="str">
        <f>IF($G$2="",138,90)/1.2&amp;",00€"&amp;" + "&amp;IF($G$2="",138,90)/1.2/2&amp;",00€"</f>
        <v>115,00€ + 57,5,00€</v>
      </c>
      <c r="P14" s="94"/>
      <c r="Q14" s="90"/>
      <c r="R14" s="91"/>
      <c r="S14" s="91"/>
      <c r="T14" s="91"/>
      <c r="U14" s="87"/>
      <c r="V14" s="87"/>
      <c r="W14" s="87"/>
      <c r="X14" s="87"/>
    </row>
    <row r="15" spans="1:24" ht="14.25" x14ac:dyDescent="0.45">
      <c r="A15" s="105">
        <f>A14/A17</f>
        <v>21</v>
      </c>
      <c r="C15" s="40"/>
      <c r="D15" s="46" t="s">
        <v>16</v>
      </c>
      <c r="E15" s="48"/>
      <c r="F15" s="48"/>
      <c r="G15" s="94"/>
      <c r="H15" s="94"/>
      <c r="I15" s="94"/>
      <c r="J15" s="94"/>
      <c r="K15" s="94"/>
      <c r="L15" s="94"/>
      <c r="M15" s="102">
        <f>IF(J14=6,M16-1,IF(J14=7,M16-2,M16))</f>
        <v>45777</v>
      </c>
      <c r="O15" s="94" t="str">
        <f>IF($G$2="",198,132)/1.2&amp;",00€"&amp;" + "&amp;IF($G$2="",198,132)/1.2/2&amp;",00€"</f>
        <v>165,00€ + 82,5,00€</v>
      </c>
    </row>
    <row r="16" spans="1:24" x14ac:dyDescent="0.35">
      <c r="A16" s="105"/>
      <c r="D16" s="31"/>
      <c r="E16" s="31"/>
      <c r="F16" s="31"/>
      <c r="G16" s="31"/>
      <c r="H16" s="31"/>
      <c r="J16" s="31"/>
      <c r="M16" s="103">
        <f>IF(app="BP + EPRD*",DATE(exercice,6,30),IF(app="BP",DATE(exercice-1,10,30),DATE(exercice+1,4,30)))</f>
        <v>45777</v>
      </c>
    </row>
    <row r="17" spans="1:14" ht="14.25" customHeight="1" x14ac:dyDescent="0.35">
      <c r="A17" s="105">
        <v>15</v>
      </c>
      <c r="C17" s="101" t="s">
        <v>107</v>
      </c>
      <c r="D17" s="101"/>
      <c r="E17" s="101"/>
      <c r="F17" s="101"/>
      <c r="H17" s="31"/>
      <c r="M17" s="104">
        <f>WEEKDAY(M16)</f>
        <v>4</v>
      </c>
    </row>
    <row r="18" spans="1:14" x14ac:dyDescent="0.35">
      <c r="A18" s="105"/>
      <c r="C18" s="101" t="s">
        <v>108</v>
      </c>
      <c r="D18" s="101"/>
      <c r="E18" s="101"/>
      <c r="F18" s="101"/>
      <c r="H18" s="31"/>
    </row>
    <row r="19" spans="1:14" x14ac:dyDescent="0.35">
      <c r="A19" s="105">
        <f>A14*1.2</f>
        <v>378</v>
      </c>
      <c r="C19" s="49" t="s">
        <v>9</v>
      </c>
      <c r="D19" s="50" t="s">
        <v>10</v>
      </c>
      <c r="E19" s="51" t="s">
        <v>11</v>
      </c>
      <c r="F19" s="51"/>
      <c r="H19" s="62" t="s">
        <v>96</v>
      </c>
      <c r="I19" s="2">
        <f>COUNTA(C20:F24)</f>
        <v>0</v>
      </c>
    </row>
    <row r="20" spans="1:14" x14ac:dyDescent="0.35">
      <c r="A20" s="105">
        <f>A19/A17</f>
        <v>25.2</v>
      </c>
      <c r="C20" s="3"/>
      <c r="D20" s="4"/>
      <c r="E20" s="5"/>
      <c r="F20" s="5"/>
      <c r="H20" s="62" t="s">
        <v>97</v>
      </c>
      <c r="I20" s="2">
        <f>L51</f>
        <v>1</v>
      </c>
    </row>
    <row r="21" spans="1:14" x14ac:dyDescent="0.35">
      <c r="C21" s="3"/>
      <c r="D21" s="4"/>
      <c r="E21" s="5"/>
      <c r="F21" s="5"/>
      <c r="H21" s="31"/>
    </row>
    <row r="22" spans="1:14" x14ac:dyDescent="0.35">
      <c r="C22" s="3"/>
      <c r="D22" s="4"/>
      <c r="E22" s="5"/>
      <c r="F22" s="5"/>
    </row>
    <row r="23" spans="1:14" x14ac:dyDescent="0.35">
      <c r="C23" s="3"/>
      <c r="D23" s="4"/>
      <c r="E23" s="5"/>
      <c r="F23" s="5"/>
    </row>
    <row r="24" spans="1:14" x14ac:dyDescent="0.35">
      <c r="C24" s="3"/>
      <c r="D24" s="4"/>
      <c r="E24" s="5"/>
      <c r="F24" s="5"/>
      <c r="H24" s="58" t="s">
        <v>113</v>
      </c>
      <c r="I24" s="92">
        <v>0.2</v>
      </c>
    </row>
    <row r="25" spans="1:14" x14ac:dyDescent="0.35">
      <c r="B25" s="63" t="s">
        <v>94</v>
      </c>
      <c r="C25" s="27">
        <f>IF($G$2="",114+84,72+54)/1.2/2*(1+L51)</f>
        <v>165</v>
      </c>
      <c r="D25" s="28">
        <f>IF($G$2="",186+138,120+90)/1.2/2*(1+L51)</f>
        <v>270</v>
      </c>
      <c r="E25" s="29">
        <f>IF($G$2="",282+198,180+132)/1.2/2*(1+L51)</f>
        <v>400</v>
      </c>
      <c r="F25" s="30"/>
    </row>
    <row r="26" spans="1:14" ht="17.25" x14ac:dyDescent="0.35">
      <c r="B26" s="64" t="s">
        <v>95</v>
      </c>
      <c r="C26" s="59">
        <f>C25*(1+tva)</f>
        <v>198</v>
      </c>
      <c r="D26" s="60">
        <f>D25*(1+tva)</f>
        <v>324</v>
      </c>
      <c r="E26" s="61">
        <f>E25*(1+tva)</f>
        <v>480</v>
      </c>
      <c r="F26" s="40"/>
      <c r="H26" s="32" t="s">
        <v>12</v>
      </c>
      <c r="I26" s="1">
        <f>(IF(OR(I19=0,I20=0),0,IF(I19&lt;6,C25,IF(I19&lt;11,D25,E25))))*(1+tva)</f>
        <v>0</v>
      </c>
    </row>
    <row r="27" spans="1:14" x14ac:dyDescent="0.35">
      <c r="A27" s="56"/>
      <c r="B27" s="59"/>
      <c r="C27" s="60"/>
      <c r="D27" s="61"/>
      <c r="E27" s="40"/>
      <c r="F27" s="31"/>
      <c r="G27" s="31"/>
      <c r="H27" s="31"/>
      <c r="I27" s="31"/>
      <c r="J27" s="31"/>
    </row>
    <row r="28" spans="1:14" ht="3" customHeight="1" x14ac:dyDescent="0.35"/>
    <row r="29" spans="1:14" ht="3" customHeight="1" x14ac:dyDescent="0.35">
      <c r="B29" s="33"/>
      <c r="E29" s="33"/>
      <c r="N29" s="95">
        <f>I26*2</f>
        <v>0</v>
      </c>
    </row>
    <row r="30" spans="1:14" ht="31.9" customHeight="1" thickBot="1" x14ac:dyDescent="0.4">
      <c r="B30" s="85" t="str">
        <f>IF(I20=0,"Vous devez choisir au moins une convention collective ci-dessous :","CCN choisie"&amp;IF(I20&gt;1,"s","")&amp;" : "&amp;M40)</f>
        <v xml:space="preserve">CCN choisie : BAD </v>
      </c>
      <c r="C30" s="57"/>
      <c r="D30" s="57"/>
      <c r="E30" s="57"/>
      <c r="F30" s="65"/>
      <c r="G30" s="40"/>
      <c r="H30" s="40"/>
      <c r="I30" s="40"/>
      <c r="J30" s="40"/>
    </row>
    <row r="31" spans="1:14" ht="13.9" thickTop="1" x14ac:dyDescent="0.35">
      <c r="B31" s="66"/>
      <c r="C31" s="67"/>
      <c r="D31" s="67"/>
      <c r="E31" s="67"/>
      <c r="F31" s="68"/>
      <c r="G31" s="68"/>
      <c r="H31" s="68"/>
      <c r="I31" s="68"/>
      <c r="J31" s="69"/>
    </row>
    <row r="32" spans="1:14" ht="15" x14ac:dyDescent="0.35">
      <c r="B32" s="70" t="s">
        <v>104</v>
      </c>
      <c r="C32" s="57"/>
      <c r="D32" s="57"/>
      <c r="E32" s="71" t="s">
        <v>99</v>
      </c>
      <c r="F32" s="72"/>
      <c r="G32" s="71" t="s">
        <v>100</v>
      </c>
      <c r="H32" s="72"/>
      <c r="I32" s="71" t="s">
        <v>101</v>
      </c>
      <c r="J32" s="73"/>
    </row>
    <row r="33" spans="2:13" ht="7.9" customHeight="1" x14ac:dyDescent="0.35">
      <c r="B33" s="70"/>
      <c r="C33" s="74"/>
      <c r="D33" s="57"/>
      <c r="E33" s="71"/>
      <c r="F33" s="71"/>
      <c r="G33" s="71"/>
      <c r="H33" s="71"/>
      <c r="I33" s="71"/>
      <c r="J33" s="73"/>
    </row>
    <row r="34" spans="2:13" ht="15" x14ac:dyDescent="0.35">
      <c r="B34" s="70" t="s">
        <v>103</v>
      </c>
      <c r="C34" s="57"/>
      <c r="D34" s="57"/>
      <c r="E34" s="71" t="s">
        <v>98</v>
      </c>
      <c r="F34" s="72"/>
      <c r="G34" s="71" t="str">
        <f>IF(type="EHPAD","CCU SYNERPA","CCN65")&amp;" &gt;"</f>
        <v>CCN65 &gt;</v>
      </c>
      <c r="H34" s="72"/>
      <c r="I34" s="71" t="s">
        <v>102</v>
      </c>
      <c r="J34" s="73"/>
    </row>
    <row r="35" spans="2:13" ht="13.9" thickBot="1" x14ac:dyDescent="0.4">
      <c r="B35" s="75"/>
      <c r="C35" s="76"/>
      <c r="D35" s="76"/>
      <c r="E35" s="76"/>
      <c r="F35" s="77"/>
      <c r="G35" s="77"/>
      <c r="H35" s="77"/>
      <c r="I35" s="77"/>
      <c r="J35" s="78"/>
    </row>
    <row r="36" spans="2:13" ht="13.9" thickTop="1" x14ac:dyDescent="0.35">
      <c r="B36" s="33"/>
      <c r="C36" s="33"/>
      <c r="D36" s="33"/>
      <c r="E36" s="33"/>
      <c r="J36" s="47" t="str">
        <f>IF(type="SAAD","** Sur demande","")</f>
        <v>** Sur demande</v>
      </c>
    </row>
    <row r="37" spans="2:13" x14ac:dyDescent="0.35">
      <c r="B37" s="33"/>
      <c r="C37" s="33"/>
      <c r="D37" s="33"/>
      <c r="E37" s="33"/>
      <c r="F37" s="33"/>
      <c r="G37" s="33"/>
      <c r="H37" s="33"/>
      <c r="I37" s="33"/>
      <c r="J37" s="33"/>
    </row>
    <row r="38" spans="2:13" hidden="1" x14ac:dyDescent="0.35">
      <c r="B38" s="33"/>
      <c r="C38" s="33"/>
      <c r="D38" s="33"/>
      <c r="E38" s="33"/>
      <c r="F38" s="33"/>
      <c r="G38" s="33"/>
      <c r="H38" s="33"/>
      <c r="I38" s="33"/>
      <c r="J38" s="33"/>
    </row>
    <row r="39" spans="2:13" hidden="1" x14ac:dyDescent="0.35">
      <c r="B39" s="33"/>
      <c r="C39" s="33"/>
      <c r="D39" s="33"/>
      <c r="E39" s="33"/>
      <c r="F39" s="33"/>
      <c r="G39" s="33"/>
      <c r="H39" s="33"/>
      <c r="I39" s="33"/>
      <c r="J39" s="33"/>
    </row>
    <row r="40" spans="2:13" x14ac:dyDescent="0.35">
      <c r="B40" s="111" t="s">
        <v>17</v>
      </c>
      <c r="C40" s="111"/>
      <c r="D40" s="111"/>
      <c r="E40" s="111"/>
      <c r="F40" s="111"/>
      <c r="G40" s="111"/>
      <c r="H40" s="111"/>
      <c r="I40" s="111"/>
      <c r="J40" s="111"/>
      <c r="M40" s="93" t="str">
        <f>CONCATENATE(IF(CCN_1=TRUE,M44,""),IF(CCN_2=TRUE,M45,""),IF(CCN_3=TRUE,M46,""),IF(CCN_4=TRUE,M47,""),IF(CCN_5=TRUE,M48,""),IF(CCN_6=TRUE,M49,""))</f>
        <v xml:space="preserve">BAD </v>
      </c>
    </row>
    <row r="41" spans="2:13" x14ac:dyDescent="0.35">
      <c r="B41" s="111" t="s">
        <v>20</v>
      </c>
      <c r="C41" s="111"/>
      <c r="D41" s="111"/>
      <c r="E41" s="111"/>
      <c r="F41" s="111"/>
      <c r="G41" s="111"/>
      <c r="H41" s="111"/>
      <c r="I41" s="111"/>
      <c r="J41" s="111"/>
    </row>
    <row r="42" spans="2:13" x14ac:dyDescent="0.35">
      <c r="B42" s="111" t="s">
        <v>92</v>
      </c>
      <c r="C42" s="111"/>
      <c r="D42" s="111"/>
      <c r="E42" s="111"/>
      <c r="F42" s="111"/>
      <c r="G42" s="111"/>
      <c r="H42" s="111"/>
      <c r="I42" s="111"/>
      <c r="J42" s="111"/>
    </row>
    <row r="43" spans="2:13" ht="15.75" x14ac:dyDescent="0.35">
      <c r="B43" s="110" t="s">
        <v>88</v>
      </c>
      <c r="C43" s="110"/>
      <c r="D43" s="110"/>
      <c r="E43" s="110"/>
      <c r="F43" s="110"/>
      <c r="G43" s="110"/>
      <c r="H43" s="110"/>
      <c r="I43" s="110"/>
      <c r="J43" s="110"/>
    </row>
    <row r="44" spans="2:13" x14ac:dyDescent="0.35">
      <c r="B44" s="33"/>
      <c r="C44" s="33"/>
      <c r="D44" s="33"/>
      <c r="E44" s="33"/>
      <c r="L44" s="93" t="b">
        <v>1</v>
      </c>
      <c r="M44" s="93" t="str">
        <f>SUBSTITUTE(E32,"&gt;",IF(L51&gt;1,"/ ",""))</f>
        <v xml:space="preserve">BAD </v>
      </c>
    </row>
    <row r="45" spans="2:13" ht="17.25" x14ac:dyDescent="0.35">
      <c r="B45" s="112" t="s">
        <v>114</v>
      </c>
      <c r="C45" s="113"/>
      <c r="D45" s="113"/>
      <c r="E45" s="113"/>
      <c r="F45" s="113"/>
      <c r="G45" s="113"/>
      <c r="H45" s="113"/>
      <c r="I45" s="113"/>
      <c r="J45" s="114"/>
      <c r="L45" s="93" t="b">
        <v>0</v>
      </c>
      <c r="M45" s="93" t="str">
        <f>SUBSTITUTE(G32,"&gt;",IF(AND(L51&gt;1,COUNTIF(L46:L49,TRUE)),"/ ",""))</f>
        <v xml:space="preserve">CCN66 </v>
      </c>
    </row>
    <row r="46" spans="2:13" ht="17.25" x14ac:dyDescent="0.45">
      <c r="B46" s="34"/>
      <c r="C46" s="35" t="s">
        <v>13</v>
      </c>
      <c r="D46" s="35">
        <v>1350</v>
      </c>
      <c r="E46" s="35">
        <v>6100</v>
      </c>
      <c r="F46" s="35" t="s">
        <v>15</v>
      </c>
      <c r="G46" s="36">
        <v>1345</v>
      </c>
      <c r="H46" s="35">
        <v>7135</v>
      </c>
      <c r="I46" s="35">
        <v>253</v>
      </c>
      <c r="J46" s="37"/>
      <c r="L46" s="93" t="b">
        <v>0</v>
      </c>
      <c r="M46" s="93" t="str">
        <f>SUBSTITUTE(I32,"&gt;",IF(AND(L51&gt;1,COUNTIF(L47:L49,TRUE)),"/ ",""))</f>
        <v xml:space="preserve">CCN51 FEHAP </v>
      </c>
    </row>
    <row r="47" spans="2:13" ht="17.25" x14ac:dyDescent="0.35">
      <c r="B47" s="115" t="s">
        <v>14</v>
      </c>
      <c r="C47" s="116"/>
      <c r="D47" s="116"/>
      <c r="E47" s="116"/>
      <c r="F47" s="116"/>
      <c r="G47" s="116"/>
      <c r="H47" s="116"/>
      <c r="I47" s="116"/>
      <c r="J47" s="117"/>
      <c r="L47" s="93" t="b">
        <v>0</v>
      </c>
      <c r="M47" s="93" t="str">
        <f>SUBSTITUTE(E34,"&gt;",IF(AND(L51&gt;1,COUNTIF(L48:L49,TRUE)),"/ ",""))</f>
        <v xml:space="preserve">Droit du travail </v>
      </c>
    </row>
    <row r="48" spans="2:13" x14ac:dyDescent="0.35">
      <c r="C48" s="33"/>
      <c r="D48" s="33"/>
      <c r="E48" s="33"/>
      <c r="L48" s="93" t="b">
        <v>0</v>
      </c>
      <c r="M48" s="93" t="str">
        <f>SUBSTITUTE(G34,"&gt;",IF(AND(L51&gt;1,L49=TRUE),"/ ",""))</f>
        <v xml:space="preserve">CCN65 </v>
      </c>
    </row>
    <row r="49" spans="2:13" x14ac:dyDescent="0.35">
      <c r="B49" s="33"/>
      <c r="C49" s="33"/>
      <c r="D49" s="33"/>
      <c r="E49" s="33"/>
      <c r="L49" s="93" t="b">
        <v>0</v>
      </c>
      <c r="M49" s="93" t="str">
        <f>SUBSTITUTE(I34," &gt;","")</f>
        <v>CCN51 avant 2013</v>
      </c>
    </row>
    <row r="50" spans="2:13" x14ac:dyDescent="0.35">
      <c r="B50" s="111" t="s">
        <v>91</v>
      </c>
      <c r="C50" s="111"/>
      <c r="D50" s="111"/>
      <c r="E50" s="111"/>
      <c r="F50" s="111"/>
      <c r="G50" s="111"/>
      <c r="H50" s="111"/>
      <c r="I50" s="111"/>
      <c r="J50" s="111"/>
    </row>
    <row r="51" spans="2:13" x14ac:dyDescent="0.35">
      <c r="B51" s="111" t="s">
        <v>105</v>
      </c>
      <c r="C51" s="111"/>
      <c r="D51" s="111"/>
      <c r="E51" s="111"/>
      <c r="F51" s="111"/>
      <c r="G51" s="111"/>
      <c r="H51" s="111"/>
      <c r="I51" s="111"/>
      <c r="J51" s="111"/>
      <c r="L51" s="93">
        <f>COUNTIF(L44:L49,TRUE)</f>
        <v>1</v>
      </c>
    </row>
    <row r="52" spans="2:13" x14ac:dyDescent="0.35">
      <c r="C52" s="33"/>
      <c r="D52" s="33"/>
      <c r="E52" s="33"/>
    </row>
  </sheetData>
  <sheetProtection algorithmName="SHA-512" hashValue="jg7PzROL/Qkvctk/s9V/jV+mzZJKoUBp3MnoIhd4iCToYibvaHHG+ghDO8iaI/bOX0dcm6UEaV2pgwyPyrmKJg==" saltValue="MZNwEJMNKZ2O9UurfkdeoA==" spinCount="100000" sheet="1" objects="1" scenarios="1"/>
  <mergeCells count="13">
    <mergeCell ref="B50:J50"/>
    <mergeCell ref="B51:J51"/>
    <mergeCell ref="B45:J45"/>
    <mergeCell ref="B47:J47"/>
    <mergeCell ref="B40:J40"/>
    <mergeCell ref="B41:J41"/>
    <mergeCell ref="B42:J42"/>
    <mergeCell ref="B3:C3"/>
    <mergeCell ref="B4:C4"/>
    <mergeCell ref="B6:C6"/>
    <mergeCell ref="G8:H8"/>
    <mergeCell ref="B43:J43"/>
    <mergeCell ref="B5:C5"/>
  </mergeCells>
  <conditionalFormatting sqref="B30">
    <cfRule type="expression" dxfId="9" priority="12">
      <formula>$I$20=0</formula>
    </cfRule>
  </conditionalFormatting>
  <conditionalFormatting sqref="E32">
    <cfRule type="expression" dxfId="8" priority="7">
      <formula>CCN_1=TRUE</formula>
    </cfRule>
  </conditionalFormatting>
  <conditionalFormatting sqref="E34">
    <cfRule type="expression" dxfId="7" priority="6">
      <formula>CCN_4=TRUE</formula>
    </cfRule>
  </conditionalFormatting>
  <conditionalFormatting sqref="G1">
    <cfRule type="expression" dxfId="6" priority="8">
      <formula>$G$1="SAAD"</formula>
    </cfRule>
    <cfRule type="expression" dxfId="5" priority="9">
      <formula>$G$1="EHPAD"</formula>
    </cfRule>
    <cfRule type="expression" dxfId="4" priority="10">
      <formula>$G$1="ESMS"</formula>
    </cfRule>
  </conditionalFormatting>
  <conditionalFormatting sqref="G32">
    <cfRule type="expression" dxfId="3" priority="5">
      <formula>CCN_2=TRUE</formula>
    </cfRule>
  </conditionalFormatting>
  <conditionalFormatting sqref="G34">
    <cfRule type="expression" dxfId="2" priority="4">
      <formula>CCN_5=TRUE</formula>
    </cfRule>
  </conditionalFormatting>
  <conditionalFormatting sqref="I32">
    <cfRule type="expression" dxfId="1" priority="2">
      <formula>CCN_3=TRUE</formula>
    </cfRule>
  </conditionalFormatting>
  <conditionalFormatting sqref="I34">
    <cfRule type="expression" dxfId="0" priority="3">
      <formula>CCN_6=TRUE</formula>
    </cfRule>
  </conditionalFormatting>
  <dataValidations count="5">
    <dataValidation showInputMessage="1" showErrorMessage="1" sqref="G8:H8 C13:D13 C15:D15" xr:uid="{F784F83F-45BD-47FB-AC32-641A03F46B2C}"/>
    <dataValidation type="textLength" operator="equal" allowBlank="1" showErrorMessage="1" errorTitle="N° FINESS : 9 caractères" error="Retrouvez votre n°FINESS ici : http://finess.sante.gouv.fr/" promptTitle="N° FINESS " prompt="9 caractères sans espace (ex. : 990123456)" sqref="C20:F24" xr:uid="{49026388-1B8C-4247-A7E6-F0C28D859F23}">
      <formula1>9</formula1>
    </dataValidation>
    <dataValidation type="list" allowBlank="1" showInputMessage="1" showErrorMessage="1" sqref="E1" xr:uid="{07996118-F4A3-6940-9995-15B02A4473EA}">
      <formula1>"BP, BP + EPRD*, CA, CA + ERRD*"</formula1>
    </dataValidation>
    <dataValidation type="list" allowBlank="1" showInputMessage="1" showErrorMessage="1" sqref="G1" xr:uid="{D243711F-4E80-8845-BE53-705DB24BB9A6}">
      <formula1>"EHPAD, ESMS, SAAD"</formula1>
    </dataValidation>
    <dataValidation type="list" allowBlank="1" showInputMessage="1" showErrorMessage="1" sqref="I24" xr:uid="{CD8CE246-C750-486D-9AAE-175C75D464DF}">
      <mc:AlternateContent xmlns:x12ac="http://schemas.microsoft.com/office/spreadsheetml/2011/1/ac" xmlns:mc="http://schemas.openxmlformats.org/markup-compatibility/2006">
        <mc:Choice Requires="x12ac">
          <x12ac:list>20%,"8,5%"</x12ac:list>
        </mc:Choice>
        <mc:Fallback>
          <formula1>"20%,8,5%"</formula1>
        </mc:Fallback>
      </mc:AlternateContent>
    </dataValidation>
  </dataValidations>
  <hyperlinks>
    <hyperlink ref="B43:J43" location="CGV!A1" display="Conditions Générales de Ventes : cliquez ici" xr:uid="{F0AF8E7B-0359-4F4C-825D-FCF8E3B7B3ED}"/>
  </hyperlinks>
  <printOptions horizontalCentered="1" verticalCentered="1"/>
  <pageMargins left="0.70866141732283472" right="0.70866141732283472" top="0.74803149606299213" bottom="0.74803149606299213" header="0.31496062992125984" footer="0.31496062992125984"/>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7</xdr:col>
                    <xdr:colOff>47625</xdr:colOff>
                    <xdr:row>30</xdr:row>
                    <xdr:rowOff>114300</xdr:rowOff>
                  </from>
                  <to>
                    <xdr:col>7</xdr:col>
                    <xdr:colOff>371475</xdr:colOff>
                    <xdr:row>32</xdr:row>
                    <xdr:rowOff>42863</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7</xdr:col>
                    <xdr:colOff>47625</xdr:colOff>
                    <xdr:row>32</xdr:row>
                    <xdr:rowOff>57150</xdr:rowOff>
                  </from>
                  <to>
                    <xdr:col>7</xdr:col>
                    <xdr:colOff>371475</xdr:colOff>
                    <xdr:row>34</xdr:row>
                    <xdr:rowOff>71438</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9</xdr:col>
                    <xdr:colOff>71438</xdr:colOff>
                    <xdr:row>30</xdr:row>
                    <xdr:rowOff>119063</xdr:rowOff>
                  </from>
                  <to>
                    <xdr:col>9</xdr:col>
                    <xdr:colOff>404813</xdr:colOff>
                    <xdr:row>32</xdr:row>
                    <xdr:rowOff>47625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9</xdr:col>
                    <xdr:colOff>71438</xdr:colOff>
                    <xdr:row>32</xdr:row>
                    <xdr:rowOff>57150</xdr:rowOff>
                  </from>
                  <to>
                    <xdr:col>9</xdr:col>
                    <xdr:colOff>404813</xdr:colOff>
                    <xdr:row>34</xdr:row>
                    <xdr:rowOff>71438</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5</xdr:col>
                    <xdr:colOff>52388</xdr:colOff>
                    <xdr:row>30</xdr:row>
                    <xdr:rowOff>114300</xdr:rowOff>
                  </from>
                  <to>
                    <xdr:col>5</xdr:col>
                    <xdr:colOff>376238</xdr:colOff>
                    <xdr:row>32</xdr:row>
                    <xdr:rowOff>42863</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5</xdr:col>
                    <xdr:colOff>52388</xdr:colOff>
                    <xdr:row>32</xdr:row>
                    <xdr:rowOff>57150</xdr:rowOff>
                  </from>
                  <to>
                    <xdr:col>5</xdr:col>
                    <xdr:colOff>376238</xdr:colOff>
                    <xdr:row>34</xdr:row>
                    <xdr:rowOff>71438</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FEE6D-4398-3248-8313-9E42C87B69B1}">
  <sheetPr codeName="Feuil2"/>
  <dimension ref="B1:C75"/>
  <sheetViews>
    <sheetView showGridLines="0" workbookViewId="0">
      <selection activeCell="B65" sqref="B65"/>
    </sheetView>
  </sheetViews>
  <sheetFormatPr baseColWidth="10" defaultRowHeight="14.25" x14ac:dyDescent="0.45"/>
  <cols>
    <col min="2" max="2" width="168.265625" style="8" customWidth="1"/>
    <col min="3" max="3" width="2.1328125" customWidth="1"/>
  </cols>
  <sheetData>
    <row r="1" spans="2:3" ht="14.65" thickBot="1" x14ac:dyDescent="0.5"/>
    <row r="2" spans="2:3" x14ac:dyDescent="0.45">
      <c r="B2" s="9"/>
      <c r="C2" s="10"/>
    </row>
    <row r="3" spans="2:3" ht="18" x14ac:dyDescent="0.65">
      <c r="B3" s="11" t="s">
        <v>21</v>
      </c>
      <c r="C3" s="12"/>
    </row>
    <row r="4" spans="2:3" ht="16.5" x14ac:dyDescent="0.6">
      <c r="B4" s="13" t="s">
        <v>22</v>
      </c>
      <c r="C4" s="12"/>
    </row>
    <row r="5" spans="2:3" ht="33" x14ac:dyDescent="0.6">
      <c r="B5" s="13" t="s">
        <v>109</v>
      </c>
      <c r="C5" s="12"/>
    </row>
    <row r="6" spans="2:3" ht="16.5" x14ac:dyDescent="0.6">
      <c r="B6" s="13" t="s">
        <v>110</v>
      </c>
      <c r="C6" s="12"/>
    </row>
    <row r="7" spans="2:3" ht="16.5" x14ac:dyDescent="0.6">
      <c r="B7" s="13" t="s">
        <v>23</v>
      </c>
      <c r="C7" s="12"/>
    </row>
    <row r="8" spans="2:3" ht="16.5" x14ac:dyDescent="0.6">
      <c r="B8" s="13" t="s">
        <v>24</v>
      </c>
      <c r="C8" s="12"/>
    </row>
    <row r="9" spans="2:3" ht="16.5" x14ac:dyDescent="0.6">
      <c r="B9" s="14" t="s">
        <v>25</v>
      </c>
      <c r="C9" s="12"/>
    </row>
    <row r="10" spans="2:3" ht="33" x14ac:dyDescent="0.6">
      <c r="B10" s="13" t="s">
        <v>26</v>
      </c>
      <c r="C10" s="12"/>
    </row>
    <row r="11" spans="2:3" ht="16.5" x14ac:dyDescent="0.6">
      <c r="B11" s="14" t="s">
        <v>27</v>
      </c>
      <c r="C11" s="12"/>
    </row>
    <row r="12" spans="2:3" ht="49.5" x14ac:dyDescent="0.6">
      <c r="B12" s="13" t="s">
        <v>28</v>
      </c>
      <c r="C12" s="12"/>
    </row>
    <row r="13" spans="2:3" ht="16.5" x14ac:dyDescent="0.6">
      <c r="B13" s="13" t="s">
        <v>29</v>
      </c>
      <c r="C13" s="12"/>
    </row>
    <row r="14" spans="2:3" ht="16.5" x14ac:dyDescent="0.6">
      <c r="B14" s="13" t="s">
        <v>30</v>
      </c>
      <c r="C14" s="12"/>
    </row>
    <row r="15" spans="2:3" ht="33" x14ac:dyDescent="0.6">
      <c r="B15" s="13" t="s">
        <v>31</v>
      </c>
      <c r="C15" s="12"/>
    </row>
    <row r="16" spans="2:3" ht="16.5" x14ac:dyDescent="0.6">
      <c r="B16" s="13" t="s">
        <v>32</v>
      </c>
      <c r="C16" s="12"/>
    </row>
    <row r="17" spans="2:3" ht="16.5" x14ac:dyDescent="0.6">
      <c r="B17" s="13" t="s">
        <v>111</v>
      </c>
      <c r="C17" s="12"/>
    </row>
    <row r="18" spans="2:3" ht="16.5" x14ac:dyDescent="0.6">
      <c r="B18" s="13" t="s">
        <v>33</v>
      </c>
      <c r="C18" s="12"/>
    </row>
    <row r="19" spans="2:3" ht="33" x14ac:dyDescent="0.6">
      <c r="B19" s="13" t="s">
        <v>34</v>
      </c>
      <c r="C19" s="12"/>
    </row>
    <row r="20" spans="2:3" ht="33" x14ac:dyDescent="0.6">
      <c r="B20" s="13" t="s">
        <v>35</v>
      </c>
      <c r="C20" s="12"/>
    </row>
    <row r="21" spans="2:3" ht="16.5" x14ac:dyDescent="0.6">
      <c r="B21" s="13" t="s">
        <v>36</v>
      </c>
      <c r="C21" s="12"/>
    </row>
    <row r="22" spans="2:3" ht="16.5" x14ac:dyDescent="0.6">
      <c r="B22" s="13" t="s">
        <v>37</v>
      </c>
      <c r="C22" s="12"/>
    </row>
    <row r="23" spans="2:3" ht="30" customHeight="1" x14ac:dyDescent="0.6">
      <c r="B23" s="13" t="s">
        <v>38</v>
      </c>
      <c r="C23" s="12"/>
    </row>
    <row r="24" spans="2:3" ht="16.5" x14ac:dyDescent="0.6">
      <c r="B24" s="13" t="s">
        <v>39</v>
      </c>
      <c r="C24" s="12"/>
    </row>
    <row r="25" spans="2:3" ht="33" x14ac:dyDescent="0.6">
      <c r="B25" s="13" t="s">
        <v>40</v>
      </c>
      <c r="C25" s="12"/>
    </row>
    <row r="26" spans="2:3" ht="16.5" x14ac:dyDescent="0.6">
      <c r="B26" s="13" t="s">
        <v>41</v>
      </c>
      <c r="C26" s="12"/>
    </row>
    <row r="27" spans="2:3" ht="33" x14ac:dyDescent="0.6">
      <c r="B27" s="13" t="s">
        <v>42</v>
      </c>
      <c r="C27" s="12"/>
    </row>
    <row r="28" spans="2:3" ht="16.5" x14ac:dyDescent="0.6">
      <c r="B28" s="13" t="s">
        <v>89</v>
      </c>
      <c r="C28" s="12"/>
    </row>
    <row r="29" spans="2:3" ht="33" x14ac:dyDescent="0.6">
      <c r="B29" s="13" t="s">
        <v>43</v>
      </c>
      <c r="C29" s="12"/>
    </row>
    <row r="30" spans="2:3" ht="16.5" x14ac:dyDescent="0.6">
      <c r="B30" s="13" t="s">
        <v>44</v>
      </c>
      <c r="C30" s="12"/>
    </row>
    <row r="31" spans="2:3" ht="16.5" x14ac:dyDescent="0.6">
      <c r="B31" s="13" t="s">
        <v>45</v>
      </c>
      <c r="C31" s="12"/>
    </row>
    <row r="32" spans="2:3" ht="16.5" x14ac:dyDescent="0.6">
      <c r="B32" s="13" t="s">
        <v>46</v>
      </c>
      <c r="C32" s="12"/>
    </row>
    <row r="33" spans="2:3" ht="16.5" x14ac:dyDescent="0.6">
      <c r="B33" s="13" t="s">
        <v>47</v>
      </c>
      <c r="C33" s="12"/>
    </row>
    <row r="34" spans="2:3" ht="16.5" x14ac:dyDescent="0.6">
      <c r="B34" s="13" t="s">
        <v>48</v>
      </c>
      <c r="C34" s="12"/>
    </row>
    <row r="35" spans="2:3" ht="16.5" x14ac:dyDescent="0.6">
      <c r="B35" s="13" t="s">
        <v>49</v>
      </c>
      <c r="C35" s="12"/>
    </row>
    <row r="36" spans="2:3" ht="16.5" x14ac:dyDescent="0.6">
      <c r="B36" s="13" t="s">
        <v>50</v>
      </c>
      <c r="C36" s="12"/>
    </row>
    <row r="37" spans="2:3" ht="33" x14ac:dyDescent="0.6">
      <c r="B37" s="13" t="s">
        <v>51</v>
      </c>
      <c r="C37" s="12"/>
    </row>
    <row r="38" spans="2:3" ht="16.5" x14ac:dyDescent="0.6">
      <c r="B38" s="14" t="s">
        <v>52</v>
      </c>
      <c r="C38" s="12"/>
    </row>
    <row r="39" spans="2:3" ht="33" x14ac:dyDescent="0.6">
      <c r="B39" s="13" t="s">
        <v>53</v>
      </c>
      <c r="C39" s="12"/>
    </row>
    <row r="40" spans="2:3" ht="16.5" x14ac:dyDescent="0.6">
      <c r="B40" s="14" t="s">
        <v>54</v>
      </c>
      <c r="C40" s="12"/>
    </row>
    <row r="41" spans="2:3" ht="33" x14ac:dyDescent="0.6">
      <c r="B41" s="13" t="s">
        <v>55</v>
      </c>
      <c r="C41" s="12"/>
    </row>
    <row r="42" spans="2:3" ht="16.5" x14ac:dyDescent="0.6">
      <c r="B42" s="13" t="s">
        <v>56</v>
      </c>
      <c r="C42" s="12"/>
    </row>
    <row r="43" spans="2:3" ht="49.5" x14ac:dyDescent="0.6">
      <c r="B43" s="13" t="s">
        <v>57</v>
      </c>
      <c r="C43" s="12"/>
    </row>
    <row r="44" spans="2:3" ht="16.5" x14ac:dyDescent="0.6">
      <c r="B44" s="13" t="s">
        <v>58</v>
      </c>
      <c r="C44" s="12"/>
    </row>
    <row r="45" spans="2:3" ht="16.5" x14ac:dyDescent="0.6">
      <c r="B45" s="13" t="s">
        <v>59</v>
      </c>
      <c r="C45" s="12"/>
    </row>
    <row r="46" spans="2:3" ht="49.5" x14ac:dyDescent="0.6">
      <c r="B46" s="13" t="s">
        <v>60</v>
      </c>
      <c r="C46" s="12"/>
    </row>
    <row r="47" spans="2:3" ht="16.5" x14ac:dyDescent="0.6">
      <c r="B47" s="13" t="s">
        <v>61</v>
      </c>
      <c r="C47" s="12"/>
    </row>
    <row r="48" spans="2:3" ht="49.5" x14ac:dyDescent="0.6">
      <c r="B48" s="13" t="s">
        <v>62</v>
      </c>
      <c r="C48" s="12"/>
    </row>
    <row r="49" spans="2:3" ht="16.5" x14ac:dyDescent="0.6">
      <c r="B49" s="13" t="s">
        <v>63</v>
      </c>
      <c r="C49" s="12"/>
    </row>
    <row r="50" spans="2:3" ht="33" x14ac:dyDescent="0.6">
      <c r="B50" s="13" t="s">
        <v>64</v>
      </c>
      <c r="C50" s="12"/>
    </row>
    <row r="51" spans="2:3" ht="16.5" x14ac:dyDescent="0.6">
      <c r="B51" s="13" t="s">
        <v>65</v>
      </c>
      <c r="C51" s="12"/>
    </row>
    <row r="52" spans="2:3" ht="16.5" x14ac:dyDescent="0.6">
      <c r="B52" s="13" t="s">
        <v>66</v>
      </c>
      <c r="C52" s="12"/>
    </row>
    <row r="53" spans="2:3" ht="33" x14ac:dyDescent="0.6">
      <c r="B53" s="13" t="s">
        <v>112</v>
      </c>
      <c r="C53" s="12"/>
    </row>
    <row r="54" spans="2:3" ht="16.5" x14ac:dyDescent="0.6">
      <c r="B54" s="13" t="s">
        <v>67</v>
      </c>
      <c r="C54" s="12"/>
    </row>
    <row r="55" spans="2:3" ht="33" x14ac:dyDescent="0.6">
      <c r="B55" s="13" t="s">
        <v>68</v>
      </c>
      <c r="C55" s="12"/>
    </row>
    <row r="56" spans="2:3" ht="15.95" customHeight="1" x14ac:dyDescent="0.6">
      <c r="B56" s="13" t="s">
        <v>69</v>
      </c>
      <c r="C56" s="12"/>
    </row>
    <row r="57" spans="2:3" ht="16.5" x14ac:dyDescent="0.6">
      <c r="B57" s="13" t="s">
        <v>70</v>
      </c>
      <c r="C57" s="12"/>
    </row>
    <row r="58" spans="2:3" ht="33" x14ac:dyDescent="0.6">
      <c r="B58" s="13" t="s">
        <v>71</v>
      </c>
      <c r="C58" s="12"/>
    </row>
    <row r="59" spans="2:3" ht="16.5" x14ac:dyDescent="0.6">
      <c r="B59" s="13" t="s">
        <v>72</v>
      </c>
      <c r="C59" s="12"/>
    </row>
    <row r="60" spans="2:3" ht="16.5" x14ac:dyDescent="0.6">
      <c r="B60" s="13" t="s">
        <v>73</v>
      </c>
      <c r="C60" s="12"/>
    </row>
    <row r="61" spans="2:3" ht="33" x14ac:dyDescent="0.6">
      <c r="B61" s="13" t="s">
        <v>74</v>
      </c>
      <c r="C61" s="12"/>
    </row>
    <row r="62" spans="2:3" ht="16.5" x14ac:dyDescent="0.6">
      <c r="B62" s="13" t="s">
        <v>75</v>
      </c>
      <c r="C62" s="12"/>
    </row>
    <row r="63" spans="2:3" ht="35.65" customHeight="1" x14ac:dyDescent="0.6">
      <c r="B63" s="13" t="s">
        <v>76</v>
      </c>
      <c r="C63" s="12"/>
    </row>
    <row r="64" spans="2:3" ht="16.5" x14ac:dyDescent="0.6">
      <c r="B64" s="13" t="s">
        <v>77</v>
      </c>
      <c r="C64" s="12"/>
    </row>
    <row r="65" spans="2:3" ht="33" x14ac:dyDescent="0.6">
      <c r="B65" s="13" t="s">
        <v>78</v>
      </c>
      <c r="C65" s="12"/>
    </row>
    <row r="66" spans="2:3" ht="33" x14ac:dyDescent="0.6">
      <c r="B66" s="13" t="s">
        <v>79</v>
      </c>
      <c r="C66" s="12"/>
    </row>
    <row r="67" spans="2:3" ht="16.5" x14ac:dyDescent="0.6">
      <c r="B67" s="13" t="s">
        <v>80</v>
      </c>
      <c r="C67" s="12"/>
    </row>
    <row r="68" spans="2:3" ht="16.5" x14ac:dyDescent="0.6">
      <c r="B68" s="13" t="s">
        <v>87</v>
      </c>
      <c r="C68" s="12"/>
    </row>
    <row r="69" spans="2:3" ht="33" x14ac:dyDescent="0.6">
      <c r="B69" s="13" t="s">
        <v>81</v>
      </c>
      <c r="C69" s="12"/>
    </row>
    <row r="70" spans="2:3" ht="16.5" x14ac:dyDescent="0.6">
      <c r="B70" s="13" t="s">
        <v>82</v>
      </c>
      <c r="C70" s="12"/>
    </row>
    <row r="71" spans="2:3" ht="33" x14ac:dyDescent="0.6">
      <c r="B71" s="13" t="s">
        <v>83</v>
      </c>
      <c r="C71" s="12"/>
    </row>
    <row r="72" spans="2:3" ht="16.5" x14ac:dyDescent="0.6">
      <c r="B72" s="13" t="s">
        <v>84</v>
      </c>
      <c r="C72" s="12"/>
    </row>
    <row r="73" spans="2:3" ht="16.5" x14ac:dyDescent="0.6">
      <c r="B73" s="13" t="s">
        <v>85</v>
      </c>
      <c r="C73" s="12"/>
    </row>
    <row r="74" spans="2:3" ht="49.5" x14ac:dyDescent="0.6">
      <c r="B74" s="13" t="s">
        <v>86</v>
      </c>
      <c r="C74" s="12"/>
    </row>
    <row r="75" spans="2:3" ht="14.65" thickBot="1" x14ac:dyDescent="0.5">
      <c r="B75" s="15"/>
      <c r="C75" s="16"/>
    </row>
  </sheetData>
  <sheetProtection algorithmName="SHA-512" hashValue="mDSnYPfBVPCvUnLHXStRP/a1LDAg4dEdxXOGgek1RJ8/sN3ql2sgcF1yeQFrktY00K7JlZL4jQj+tj207nJSNQ==" saltValue="XWgF8jx1cme1UHZNYbMQiQ=="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12</vt:i4>
      </vt:variant>
    </vt:vector>
  </HeadingPairs>
  <TitlesOfParts>
    <vt:vector size="14" baseType="lpstr">
      <vt:lpstr>Commande</vt:lpstr>
      <vt:lpstr>CGV</vt:lpstr>
      <vt:lpstr>app</vt:lpstr>
      <vt:lpstr>CCN_1</vt:lpstr>
      <vt:lpstr>CCN_2</vt:lpstr>
      <vt:lpstr>CCN_3</vt:lpstr>
      <vt:lpstr>CCN_4</vt:lpstr>
      <vt:lpstr>CCN_5</vt:lpstr>
      <vt:lpstr>CCN_6</vt:lpstr>
      <vt:lpstr>exercice</vt:lpstr>
      <vt:lpstr>L_fin</vt:lpstr>
      <vt:lpstr>tva</vt:lpstr>
      <vt:lpstr>type</vt:lpstr>
      <vt:lpstr>Commande!Zone_d_impression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Tourné</dc:creator>
  <cp:lastModifiedBy>Sylvain TOURNÉ</cp:lastModifiedBy>
  <cp:lastPrinted>2024-01-13T11:12:56Z</cp:lastPrinted>
  <dcterms:created xsi:type="dcterms:W3CDTF">2019-07-18T13:55:15Z</dcterms:created>
  <dcterms:modified xsi:type="dcterms:W3CDTF">2025-01-10T14:52:05Z</dcterms:modified>
</cp:coreProperties>
</file>